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820" activeTab="1"/>
  </bookViews>
  <sheets>
    <sheet name="แผ่นดิน" sheetId="1" r:id="rId1"/>
    <sheet name="รายได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<sst xmlns="http://schemas.openxmlformats.org/spreadsheetml/2006/main" count="364" uniqueCount="167">
  <si>
    <t>งบประมาณแผ่นดิน ประจำปี 2549</t>
  </si>
  <si>
    <t>แผนงบประมาณ สร้างสังคมแห่งการเรียนรู้ตลอดชีวิต พัฒนาคนให้มีความรู้คู่คุณธรรมและจริยธรรม ผลผลิต ผู้สำเร็จการศึกษาด้านสังคมศาสตร์ กิจกรรมจัดการเรียนการสอนด้านสังคมศาสตร์</t>
  </si>
  <si>
    <t>งานจัดการศึกษาสาขาสังคมศาสตร์</t>
  </si>
  <si>
    <t>รายการ</t>
  </si>
  <si>
    <t>งปม.ที่ได้รับ</t>
  </si>
  <si>
    <t>โอนหมวดเงิน</t>
  </si>
  <si>
    <t>รับโอนหมวดเงิน</t>
  </si>
  <si>
    <t>งปม.คงเหลือ</t>
  </si>
  <si>
    <t xml:space="preserve">ปีงบประมาณ 2549 </t>
  </si>
  <si>
    <t>รวมค่าใช้จ่าย</t>
  </si>
  <si>
    <t>คงเหลือ</t>
  </si>
  <si>
    <t>ไตรมาส 1</t>
  </si>
  <si>
    <t>ไตรมาส 2</t>
  </si>
  <si>
    <t>เดือน ก.ค.49</t>
  </si>
  <si>
    <t>งบบุคลากร</t>
  </si>
  <si>
    <t>1.  หมวดเงินเดือนและค่าจ้างประจำ</t>
  </si>
  <si>
    <t>จำนวนเงินรวม หมวดเงินเดือนและค่าจ้างประจำ</t>
  </si>
  <si>
    <t>งบดำเนินงาน</t>
  </si>
  <si>
    <t>หมวดค่าตอบแทนใช้สอยและวัสดุ</t>
  </si>
  <si>
    <t>1.  หมวดค่าตอบแทน ใช้สอยและวัสดุ</t>
  </si>
  <si>
    <t>จำนวนเงินรวม หมวดค่าตอบแทนใช้สอยและวัสดุ</t>
  </si>
  <si>
    <t>รวมเงินงบประมาณแผ่นดิน</t>
  </si>
  <si>
    <t>งานสนับสนุนการจัดการศึกษา</t>
  </si>
  <si>
    <t xml:space="preserve">ปีงบประมาณ 2549  </t>
  </si>
  <si>
    <t>เงินส่วนกลางของมหาวิทยาลัย</t>
  </si>
  <si>
    <t xml:space="preserve">1.  หมวดเงินเดือนและค่าจ้างประจำ </t>
  </si>
  <si>
    <t>2.  หมวดงบกลาง (ค่ารักษาพยาบาล,ค่าเล่าเรียนบุตร)</t>
  </si>
  <si>
    <t>3.  หมวดเงินอุดหนุนทั่วไป (เงินเดือนพนักงาน)</t>
  </si>
  <si>
    <t>รวมเงินงานสนับสนุนการจัดการศึกษา</t>
  </si>
  <si>
    <t>งบประมาณรายได้ปี 2549</t>
  </si>
  <si>
    <t>แผนงานจัดการศึกษาอุดมศึกษา</t>
  </si>
  <si>
    <t>กองทุนเพื่อการศึกษา 0200 :</t>
  </si>
  <si>
    <t>เดือน ก.ค. 49</t>
  </si>
  <si>
    <t>หมวดค่าจ้างชั่วคราว</t>
  </si>
  <si>
    <t>1.  สำนักงานเลขานุการคณะ</t>
  </si>
  <si>
    <t>2.  สาขาวิชาประวัติศาสตร์</t>
  </si>
  <si>
    <t>3.  สาขาวิชาจิตวิทยา</t>
  </si>
  <si>
    <t>4.  สาขาวิชาพัฒนาสังคม</t>
  </si>
  <si>
    <t>5.  สาขาวิชารัฐศาสตร์และรัฐประศาสนศาสตร์</t>
  </si>
  <si>
    <t>จำนวนเงินรวม หมวดค่าจ้างชั่วคราว</t>
  </si>
  <si>
    <t>หมวดค่าตอบแทน</t>
  </si>
  <si>
    <t>1. สำนักงานเลขานุการคณะ</t>
  </si>
  <si>
    <t>2. สาขาวิชาประวัติศาสตร์</t>
  </si>
  <si>
    <t>3. สาขาวิชาจิตวิทยา</t>
  </si>
  <si>
    <t>4. สาขาวิชาพัฒนาสังคม</t>
  </si>
  <si>
    <t>5. สาขาวิชารัฐศาสตร์และรัฐประศาสนศาสตร์</t>
  </si>
  <si>
    <t>จำนวนเงินรวม หมวดค่าตอบแทน</t>
  </si>
  <si>
    <t>หมวดค่าใช้สอย</t>
  </si>
  <si>
    <t>จำนวนเงินรวม หมวดค่าใช้สอย</t>
  </si>
  <si>
    <t>หมวดค่าวัสดุ</t>
  </si>
  <si>
    <t>2. สาขาวิชาจิตวิทยา</t>
  </si>
  <si>
    <t>จำนวนเงินรวม หมวดค่าวัสดุ</t>
  </si>
  <si>
    <t>หมวดค่าสาธารณูปโภค</t>
  </si>
  <si>
    <t>จำนวนเงินรวม หมวดค่าสาธรณูปโภค</t>
  </si>
  <si>
    <t>หมวดเงินอุดหนุนทั่วไป</t>
  </si>
  <si>
    <t>1.1  โครงการพัฒนาบุคลากร</t>
  </si>
  <si>
    <t>1.2  โครงการระดมความคิดเพื่อพัฒนางาน</t>
  </si>
  <si>
    <t>1.3  โครงการประกันคุณภาพการศึกษา</t>
  </si>
  <si>
    <t>1.4  โครงการอบรม "เทคนิคการทำงานเป็นทีม"</t>
  </si>
  <si>
    <t>1.5  โครงการอบรมคอมพิวเตอร์แก่บุคลากรคณะสังคมศาสตร์</t>
  </si>
  <si>
    <t>1.6  โครงการตรวจสุขภาพประจำปี</t>
  </si>
  <si>
    <t>1.7  โครงการปริญญาตรี ภาคพิเศษ</t>
  </si>
  <si>
    <t>1.8  โครงการระดับปริญญาโท ภาคพิเศษ</t>
  </si>
  <si>
    <t>1.9  โครงการปริญญาโท (ครู-อาจารย์ประจำการ)</t>
  </si>
  <si>
    <t>1.10 โครงการปริญญาโท (สังคมศึกษา - ไทยศึกษา)</t>
  </si>
  <si>
    <t>1.11 โครงการหลักสูตรดุษฎีบัณฑิต สาขาวิชาพัฒนาสังคม</t>
  </si>
  <si>
    <t xml:space="preserve"> 1.12 โครงการความร่วมมือกับมหาวิทยาลัยในต่างประเทศ</t>
  </si>
  <si>
    <t>1.13 โครงการบริหารจัดการหลักสูตรประวัติศาสตร์ (คู่ขนาน)</t>
  </si>
  <si>
    <t>1. สำนักงานเลขานุการคณะ (ต่อ)</t>
  </si>
  <si>
    <t>1.14 โครงการจัดทำรายงานประจำปี</t>
  </si>
  <si>
    <t>1.15 โครงการเพื่อประชาสัมพันธ์คณะ</t>
  </si>
  <si>
    <t>1.16 โครงการจัดทำคู่มือการปฏิบัติงานการเงินและพัสดุ</t>
  </si>
  <si>
    <t>1.17 โครงการประหยัดพลังงานหารสอง</t>
  </si>
  <si>
    <t>1.18 โครงการศูนย์ศึกษาบทบาทหญิง - ชาย</t>
  </si>
  <si>
    <t>1.19 โครงการบุคลากรก้าวไกลยุค "ไอที"</t>
  </si>
  <si>
    <t>1.20 โครงการจัดทำวารสารสังคมศาสตร์</t>
  </si>
  <si>
    <t xml:space="preserve">จำนวนเงินรวม หมวดเงินอุดหนุนทั่วไป </t>
  </si>
  <si>
    <t>2.1  โครงการศึกษาดูงานประวัติศาสตร์ท้องถิ่น</t>
  </si>
  <si>
    <t>2.2  โครงการศึกษาดูงานท่องเที่ยวเชิงวัฒนธรรม</t>
  </si>
  <si>
    <t>2.3  โครงการศึกษาดูงานพัฒนาการรัฐไทยสมัยใหม่</t>
  </si>
  <si>
    <t>2.4  โครงการประชุมวิชาการประจำปีสาขาวิชาประวัติศาสตร์</t>
  </si>
  <si>
    <t xml:space="preserve"> 2.5  โครงการบรรยายพิเศษเพื่อเป็นเกียรติ เนื่องในโอกาสเกษียณอายุ</t>
  </si>
  <si>
    <t>3.1  โครงการศึกษาดูงานนอกสถานที่ของนิสิตสาขาจิตวิทยา</t>
  </si>
  <si>
    <t>3.2  โครงการวิชาการสาขาวิชาจิตวิทยา</t>
  </si>
  <si>
    <t>3.3  โครงการวิพากษ์หลักสูตร</t>
  </si>
  <si>
    <t>3.4  โครงการกิจกรรม  Journal  Club</t>
  </si>
  <si>
    <t xml:space="preserve">4.  สาขาวิชาพัฒนาสังคม </t>
  </si>
  <si>
    <t>4.1  โครงการศึกษาดูงานเศรษฐกิจพอเพียงภาคสนาม</t>
  </si>
  <si>
    <t>4.2  โครงการศึกษาภาคสนามการพัฒนาเศรษฐกิจชนบท</t>
  </si>
  <si>
    <t>4.3  โครงการศึกษาดูงานเกี่ยวกับภูมิปัญญาท้องถิ่น</t>
  </si>
  <si>
    <t>4.4  โครงการศึกษาดูงานประวัติศาสตร์การพัฒนา</t>
  </si>
  <si>
    <t>4.5  โครงการศึกษาดูงานเพื่อการพัฒนาสังคม</t>
  </si>
  <si>
    <t xml:space="preserve">4.6  โครงการศึกษาดูงานการวางแผนเพื่อการพัฒนาสังคม </t>
  </si>
  <si>
    <t>4.7  โครงการส่งเสริมวัฒนธรรมด้านการพัฒนาจิตสำหรับนิสิต</t>
  </si>
  <si>
    <t>4.8  โครงการสัมมนาวิชาการพัฒนาสังคมประจำปี</t>
  </si>
  <si>
    <t>4.9  โครงการวันพัฒนาสังคม</t>
  </si>
  <si>
    <t>4.10 โครงการเติมฝันปันน้ำใจ</t>
  </si>
  <si>
    <t>4.11  โครงการทอดผ้าป่าหนังสือ</t>
  </si>
  <si>
    <t>4.12  โครงการเข้าค่ายพุทธบุตร</t>
  </si>
  <si>
    <t>4.13  โครงการแนะนำหลักสูตรในโรงเรียน</t>
  </si>
  <si>
    <t>4.14  โครงการจัดทำหลักสูตรนานาชาติ</t>
  </si>
  <si>
    <t>4.15  โครงการประชุมสัมมนาทางวิชาการด้านการพัฒนาสังคมฯ</t>
  </si>
  <si>
    <t>4.16  โครงการศึกษาดูงานรูปแบบและแนวคิดการวิจัยทางสังคมฯ</t>
  </si>
  <si>
    <t>5.1 โครงการวันรัฐธรรมนูญ</t>
  </si>
  <si>
    <t>5.2 โครงการรัฐศาสตร์วิชาการ</t>
  </si>
  <si>
    <t>5.3 โครงการวิพากษ์หลักสูตร</t>
  </si>
  <si>
    <t>5.4 โครงการรัฐศาสตร์สัญจร</t>
  </si>
  <si>
    <t>5.5 โครงการวารสารรัฐศาสตร์นเรศวร</t>
  </si>
  <si>
    <t>5.6 โครงการงานวิจัยนิสิต</t>
  </si>
  <si>
    <t>5.7 โครงการนเรศวรโพล์</t>
  </si>
  <si>
    <t>5.8 โครงการแนะแนวและวางแผนอาชีพนิสิตรัฐศาสตร์</t>
  </si>
  <si>
    <t>จำนวนเงินรวม หมวดเงินอุดหนุนทั่วไป</t>
  </si>
  <si>
    <t>จำนวนเงินรวมกองทุนเพื่อการศึกษา</t>
  </si>
  <si>
    <t>แผนงานวิจัย</t>
  </si>
  <si>
    <t>กองทุนวิจัย 0300 :</t>
  </si>
  <si>
    <t>1.1  ทุนอุดหนุนการวิจัย</t>
  </si>
  <si>
    <t>1.2  โครงการพัฒนางานวิจัย</t>
  </si>
  <si>
    <t>จำนวนเงินรวมกองทุนวิจัย</t>
  </si>
  <si>
    <t>แผนงานบริการวิชาการแก่สังคม</t>
  </si>
  <si>
    <t>กองทุนบริการวิชาการ 0400 :</t>
  </si>
  <si>
    <t>1.1  โครงการบริการวิชาการแก่ชุมชน</t>
  </si>
  <si>
    <t>จำนวนเงินรวมกองทุนบริการวิชาการ</t>
  </si>
  <si>
    <t>กองทุนกิจการนิสิต  0500 :</t>
  </si>
  <si>
    <t>1.1  ทุนส่งเสริมการศึกษา</t>
  </si>
  <si>
    <t>1.2  โครงการปฐมนิเทศนิสิต ระดับปริญญาตรี</t>
  </si>
  <si>
    <t>1.3  โครงการปฐมนิเทศนิสิต ระดับบัณฑิตศึกษา</t>
  </si>
  <si>
    <t>1.4  โครงการอบรมสัมมนาผู้นำนิสิตเพื่อพัฒนากิจกรรม</t>
  </si>
  <si>
    <t>1.5  โครงการปัจฉิมนิเทศนิสิต ระดับปริญญาตรี</t>
  </si>
  <si>
    <t>1.6  โครงการปัจฉิมนิเทศนิสิต ระดับบัณฑิตศึกษา</t>
  </si>
  <si>
    <t>1.7  โครงการกิจกรรมชมรมวิชาการ</t>
  </si>
  <si>
    <t>1.8  โครงการอบรมสัมมนาอาจารย์ที่ปรึกษา</t>
  </si>
  <si>
    <t>1.9  โครงการตลาดนัดการศึกษาต่อและอาชีพ</t>
  </si>
  <si>
    <t>1.10  โครงการเตรียมบัณฑิตเสริมทักษะภาษาและคอมพิวเตอร์</t>
  </si>
  <si>
    <t>1.11 โครงการปฐมนิเทศนิสิตก่อนฝึกงาน (ภาคปกติ)</t>
  </si>
  <si>
    <t>1.12 โครงการปฐมนิเทศนิสิตก่อนฝึกงาน (ภาคพิเศษ)</t>
  </si>
  <si>
    <t>1.13 โครงการนำเสนอผลการฝึกงาน (ภาคปกติ)</t>
  </si>
  <si>
    <t>1.14 โครงการนำเสนอผลการฝึกงาน (ภาคพิเศษ)</t>
  </si>
  <si>
    <t>1.15 โครงการสนับสนุนนิสิตโครงการสหกิจศึกษาในต่างประเทศ</t>
  </si>
  <si>
    <t>1.16 โครงการรณรงค์เครื่องแต่งกายชุดนิสิตถูกระเบียบ</t>
  </si>
  <si>
    <t xml:space="preserve">1.17 โครงการกิจกรรมเสริมหลักสูตรและกีฬาฯ </t>
  </si>
  <si>
    <t>จำนวนเงินรวมกองทุนกิจการนิสิต</t>
  </si>
  <si>
    <t>กองทุนสินทรัพย์ถาวร  0600 :</t>
  </si>
  <si>
    <t>1.1  ค่าซ่อมแซมครุภัณฑ์</t>
  </si>
  <si>
    <t>2.1  ค่าซ่อมแซมครุภัณฑ์</t>
  </si>
  <si>
    <t>3.  สาขาวิชารัฐศาสตร์และรัฐประศาสนศาสตร์</t>
  </si>
  <si>
    <t>3.1  ค่าซ่อมแซมครุภัณฑ์</t>
  </si>
  <si>
    <t>3.1  ค่าครุภัณฑ์การศึกษา</t>
  </si>
  <si>
    <t>รวมหมวดค่าตอบแทนใช้สอยและวัสดุ</t>
  </si>
  <si>
    <t>หมวดค่าครุภัณฑ์ที่ดินและสิ่งก่อสร้าง</t>
  </si>
  <si>
    <t>รวมหมวดค่าครุภัณฑ์ที่ดินและสิ่งก่อสร้าง</t>
  </si>
  <si>
    <t>รวมกองทุนสินทรัพย์ถาวร</t>
  </si>
  <si>
    <t>แผนงานศาสนา ศิลปและวัฒนธรรม</t>
  </si>
  <si>
    <t>กองทุนศิลปวัฒนธรรม 0701 :</t>
  </si>
  <si>
    <t>1.1  โครงการทำนุบำรุงศิลปวัฒนธรรม</t>
  </si>
  <si>
    <t>รวมกองทุนศิลปวัฒนธรรม</t>
  </si>
  <si>
    <t>รวมเงินรายได้ทั้งสิ้น</t>
  </si>
  <si>
    <t>2.7  โครงการบรรยายพิเศษ เรื่อง "กระบวนการรับรู้ของไทยฯ"</t>
  </si>
  <si>
    <t>2.6  โครงการศึกษาชุมชนท้องถิ่นภาคเหนือตอนล่าง</t>
  </si>
  <si>
    <t>ไตรมาส 3</t>
  </si>
  <si>
    <t>เดือน ส.ค.49</t>
  </si>
  <si>
    <t>เดือน ก.ย.49</t>
  </si>
  <si>
    <t>เดือน ส.ค. 49</t>
  </si>
  <si>
    <t>เดือน ก.ย. 49</t>
  </si>
  <si>
    <t>2.8  โครงการ 37 ปี  บัณฑิตประวัติศาสตร์สัมพันธ์</t>
  </si>
  <si>
    <t>2.9  โครงการอบรมภาษาอังกฤษ "ประวัติศาสตร์ก้าวไกลฯ"</t>
  </si>
  <si>
    <t>5.9 โครงการพัฒนาความเป็นนักรัฐศาสตร์</t>
  </si>
  <si>
    <t>4.  สาขาวิชาพัฒนาสังคม (ต่อ)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</si>
</sst>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;[Red]\-\ \(#,##0.00\)"/>
  </numFmts>
  <fonts count="7">
    <font>
      <sz val="10"/>
      <name val="Arial"/>
      <family val="0"/>
    </font>
    <font>
      <b/>
      <sz val="18"/>
      <name val="AngsanaUPC"/>
      <family val="1"/>
    </font>
    <font>
      <sz val="14"/>
      <name val="DilleniaUPC"/>
      <family val="1"/>
    </font>
    <font>
      <b/>
      <sz val="14"/>
      <name val="DilleniaUPC"/>
      <family val="1"/>
    </font>
    <font>
      <b/>
      <u val="single"/>
      <sz val="14"/>
      <name val="DilleniaUPC"/>
      <family val="1"/>
    </font>
    <font>
      <b/>
      <sz val="10"/>
      <name val="Arial"/>
      <family val="0"/>
    </font>
    <font>
      <b/>
      <sz val="18"/>
      <name val="Angsana New"/>
      <family val="1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3" fontId="1" fillId="0" borderId="0" xfId="15" applyFont="1" applyAlignment="1">
      <alignment horizontal="center"/>
    </xf>
    <xf numFmtId="0" fontId="0" fillId="0" borderId="0" xfId="0" applyFill="1" applyBorder="1" applyAlignment="1">
      <alignment/>
    </xf>
    <xf numFmtId="43" fontId="1" fillId="0" borderId="0" xfId="15" applyFont="1" applyAlignment="1">
      <alignment/>
    </xf>
    <xf numFmtId="43" fontId="2" fillId="0" borderId="0" xfId="15" applyFont="1" applyAlignment="1">
      <alignment/>
    </xf>
    <xf numFmtId="43" fontId="3" fillId="2" borderId="1" xfId="15" applyFont="1" applyFill="1" applyBorder="1" applyAlignment="1">
      <alignment horizontal="center" vertical="center"/>
    </xf>
    <xf numFmtId="43" fontId="4" fillId="0" borderId="2" xfId="15" applyFont="1" applyBorder="1" applyAlignment="1">
      <alignment/>
    </xf>
    <xf numFmtId="43" fontId="2" fillId="0" borderId="2" xfId="15" applyFont="1" applyBorder="1" applyAlignment="1">
      <alignment/>
    </xf>
    <xf numFmtId="43" fontId="2" fillId="0" borderId="3" xfId="15" applyFont="1" applyBorder="1" applyAlignment="1">
      <alignment/>
    </xf>
    <xf numFmtId="43" fontId="2" fillId="0" borderId="3" xfId="15" applyFont="1" applyBorder="1" applyAlignment="1">
      <alignment shrinkToFit="1"/>
    </xf>
    <xf numFmtId="187" fontId="2" fillId="0" borderId="3" xfId="15" applyNumberFormat="1" applyFont="1" applyBorder="1" applyAlignment="1">
      <alignment/>
    </xf>
    <xf numFmtId="43" fontId="3" fillId="0" borderId="2" xfId="15" applyFont="1" applyBorder="1" applyAlignment="1">
      <alignment horizontal="right"/>
    </xf>
    <xf numFmtId="43" fontId="3" fillId="0" borderId="3" xfId="15" applyFont="1" applyBorder="1" applyAlignment="1">
      <alignment/>
    </xf>
    <xf numFmtId="43" fontId="3" fillId="0" borderId="3" xfId="15" applyFont="1" applyBorder="1" applyAlignment="1">
      <alignment shrinkToFit="1"/>
    </xf>
    <xf numFmtId="187" fontId="3" fillId="0" borderId="3" xfId="15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43" fontId="2" fillId="0" borderId="3" xfId="15" applyFont="1" applyBorder="1" applyAlignment="1">
      <alignment horizontal="left"/>
    </xf>
    <xf numFmtId="43" fontId="3" fillId="0" borderId="3" xfId="15" applyFont="1" applyBorder="1" applyAlignment="1">
      <alignment horizontal="right"/>
    </xf>
    <xf numFmtId="43" fontId="3" fillId="0" borderId="1" xfId="15" applyFont="1" applyBorder="1" applyAlignment="1">
      <alignment/>
    </xf>
    <xf numFmtId="43" fontId="3" fillId="0" borderId="1" xfId="15" applyFont="1" applyBorder="1" applyAlignment="1">
      <alignment shrinkToFit="1"/>
    </xf>
    <xf numFmtId="187" fontId="3" fillId="0" borderId="1" xfId="15" applyNumberFormat="1" applyFont="1" applyBorder="1" applyAlignment="1">
      <alignment/>
    </xf>
    <xf numFmtId="43" fontId="3" fillId="0" borderId="0" xfId="15" applyFont="1" applyBorder="1" applyAlignment="1">
      <alignment horizontal="right"/>
    </xf>
    <xf numFmtId="43" fontId="3" fillId="0" borderId="0" xfId="15" applyFont="1" applyBorder="1" applyAlignment="1">
      <alignment/>
    </xf>
    <xf numFmtId="43" fontId="3" fillId="0" borderId="0" xfId="15" applyFont="1" applyBorder="1" applyAlignment="1">
      <alignment shrinkToFit="1"/>
    </xf>
    <xf numFmtId="187" fontId="3" fillId="0" borderId="0" xfId="15" applyNumberFormat="1" applyFont="1" applyBorder="1" applyAlignment="1">
      <alignment/>
    </xf>
    <xf numFmtId="43" fontId="2" fillId="0" borderId="0" xfId="15" applyFont="1" applyBorder="1" applyAlignment="1">
      <alignment/>
    </xf>
    <xf numFmtId="187" fontId="2" fillId="0" borderId="0" xfId="15" applyNumberFormat="1" applyFont="1" applyBorder="1" applyAlignment="1">
      <alignment/>
    </xf>
    <xf numFmtId="43" fontId="2" fillId="0" borderId="0" xfId="15" applyFont="1" applyFill="1" applyBorder="1" applyAlignment="1">
      <alignment/>
    </xf>
    <xf numFmtId="187" fontId="2" fillId="0" borderId="0" xfId="15" applyNumberFormat="1" applyFont="1" applyFill="1" applyBorder="1" applyAlignment="1">
      <alignment/>
    </xf>
    <xf numFmtId="43" fontId="2" fillId="0" borderId="2" xfId="15" applyFont="1" applyBorder="1" applyAlignment="1">
      <alignment horizontal="left"/>
    </xf>
    <xf numFmtId="43" fontId="2" fillId="0" borderId="0" xfId="15" applyFont="1" applyFill="1" applyAlignment="1">
      <alignment/>
    </xf>
    <xf numFmtId="43" fontId="3" fillId="3" borderId="1" xfId="15" applyFont="1" applyFill="1" applyBorder="1" applyAlignment="1">
      <alignment horizontal="center" vertical="center"/>
    </xf>
    <xf numFmtId="43" fontId="4" fillId="0" borderId="3" xfId="15" applyFont="1" applyBorder="1" applyAlignment="1">
      <alignment/>
    </xf>
    <xf numFmtId="43" fontId="4" fillId="0" borderId="0" xfId="15" applyFont="1" applyBorder="1" applyAlignment="1">
      <alignment/>
    </xf>
    <xf numFmtId="43" fontId="2" fillId="0" borderId="3" xfId="15" applyFont="1" applyFill="1" applyBorder="1" applyAlignment="1">
      <alignment/>
    </xf>
    <xf numFmtId="43" fontId="2" fillId="0" borderId="4" xfId="15" applyFont="1" applyBorder="1" applyAlignment="1">
      <alignment/>
    </xf>
    <xf numFmtId="43" fontId="2" fillId="4" borderId="3" xfId="15" applyFont="1" applyFill="1" applyBorder="1" applyAlignment="1">
      <alignment/>
    </xf>
    <xf numFmtId="49" fontId="2" fillId="0" borderId="3" xfId="15" applyNumberFormat="1" applyFont="1" applyBorder="1" applyAlignment="1">
      <alignment/>
    </xf>
    <xf numFmtId="43" fontId="3" fillId="0" borderId="1" xfId="15" applyFont="1" applyFill="1" applyBorder="1" applyAlignment="1">
      <alignment/>
    </xf>
    <xf numFmtId="43" fontId="3" fillId="4" borderId="1" xfId="15" applyFont="1" applyFill="1" applyBorder="1" applyAlignment="1">
      <alignment/>
    </xf>
    <xf numFmtId="43" fontId="3" fillId="4" borderId="1" xfId="15" applyFont="1" applyFill="1" applyBorder="1" applyAlignment="1">
      <alignment shrinkToFit="1"/>
    </xf>
    <xf numFmtId="43" fontId="2" fillId="4" borderId="2" xfId="15" applyFont="1" applyFill="1" applyBorder="1" applyAlignment="1">
      <alignment/>
    </xf>
    <xf numFmtId="187" fontId="2" fillId="0" borderId="2" xfId="15" applyNumberFormat="1" applyFont="1" applyBorder="1" applyAlignment="1">
      <alignment/>
    </xf>
    <xf numFmtId="43" fontId="3" fillId="4" borderId="3" xfId="15" applyFont="1" applyFill="1" applyBorder="1" applyAlignment="1">
      <alignment/>
    </xf>
    <xf numFmtId="43" fontId="6" fillId="0" borderId="0" xfId="15" applyFont="1" applyBorder="1" applyAlignment="1">
      <alignment/>
    </xf>
    <xf numFmtId="43" fontId="3" fillId="0" borderId="4" xfId="15" applyFont="1" applyBorder="1" applyAlignment="1">
      <alignment horizontal="right"/>
    </xf>
    <xf numFmtId="43" fontId="3" fillId="0" borderId="4" xfId="15" applyFont="1" applyBorder="1" applyAlignment="1">
      <alignment/>
    </xf>
    <xf numFmtId="187" fontId="3" fillId="0" borderId="4" xfId="15" applyNumberFormat="1" applyFont="1" applyBorder="1" applyAlignment="1">
      <alignment/>
    </xf>
    <xf numFmtId="43" fontId="3" fillId="0" borderId="3" xfId="15" applyFont="1" applyBorder="1" applyAlignment="1">
      <alignment horizontal="right" shrinkToFit="1"/>
    </xf>
    <xf numFmtId="43" fontId="2" fillId="0" borderId="0" xfId="15" applyFont="1" applyBorder="1" applyAlignment="1">
      <alignment horizontal="right" shrinkToFit="1"/>
    </xf>
    <xf numFmtId="43" fontId="2" fillId="0" borderId="0" xfId="15" applyFont="1" applyBorder="1" applyAlignment="1">
      <alignment horizontal="right"/>
    </xf>
    <xf numFmtId="43" fontId="2" fillId="0" borderId="0" xfId="15" applyFont="1" applyFill="1" applyBorder="1" applyAlignment="1">
      <alignment shrinkToFit="1"/>
    </xf>
    <xf numFmtId="43" fontId="2" fillId="4" borderId="3" xfId="15" applyFont="1" applyFill="1" applyBorder="1" applyAlignment="1">
      <alignment shrinkToFit="1"/>
    </xf>
    <xf numFmtId="43" fontId="2" fillId="4" borderId="0" xfId="15" applyFont="1" applyFill="1" applyBorder="1" applyAlignment="1">
      <alignment/>
    </xf>
    <xf numFmtId="43" fontId="2" fillId="0" borderId="0" xfId="15" applyFont="1" applyBorder="1" applyAlignment="1">
      <alignment shrinkToFit="1"/>
    </xf>
    <xf numFmtId="43" fontId="3" fillId="2" borderId="3" xfId="15" applyFont="1" applyFill="1" applyBorder="1" applyAlignment="1">
      <alignment horizontal="center" vertical="center"/>
    </xf>
    <xf numFmtId="43" fontId="3" fillId="2" borderId="1" xfId="15" applyFont="1" applyFill="1" applyBorder="1" applyAlignment="1">
      <alignment horizontal="center" vertical="center"/>
    </xf>
    <xf numFmtId="43" fontId="3" fillId="0" borderId="0" xfId="15" applyFont="1" applyFill="1" applyBorder="1" applyAlignment="1">
      <alignment horizontal="center" vertical="center"/>
    </xf>
    <xf numFmtId="43" fontId="3" fillId="2" borderId="4" xfId="15" applyFont="1" applyFill="1" applyBorder="1" applyAlignment="1">
      <alignment horizontal="center" vertical="center" shrinkToFit="1"/>
    </xf>
    <xf numFmtId="43" fontId="3" fillId="2" borderId="5" xfId="15" applyFont="1" applyFill="1" applyBorder="1" applyAlignment="1">
      <alignment horizontal="center" vertical="center" shrinkToFit="1"/>
    </xf>
    <xf numFmtId="43" fontId="1" fillId="0" borderId="0" xfId="15" applyFont="1" applyAlignment="1">
      <alignment horizontal="center"/>
    </xf>
    <xf numFmtId="43" fontId="3" fillId="3" borderId="3" xfId="15" applyFont="1" applyFill="1" applyBorder="1" applyAlignment="1">
      <alignment horizontal="center" vertical="center"/>
    </xf>
    <xf numFmtId="43" fontId="3" fillId="3" borderId="1" xfId="15" applyFont="1" applyFill="1" applyBorder="1" applyAlignment="1">
      <alignment horizontal="center" vertical="center"/>
    </xf>
    <xf numFmtId="43" fontId="3" fillId="3" borderId="4" xfId="15" applyFont="1" applyFill="1" applyBorder="1" applyAlignment="1">
      <alignment horizontal="center" vertical="center" shrinkToFit="1"/>
    </xf>
    <xf numFmtId="43" fontId="3" fillId="3" borderId="5" xfId="15" applyFont="1" applyFill="1" applyBorder="1" applyAlignment="1">
      <alignment horizontal="center" vertical="center" shrinkToFit="1"/>
    </xf>
    <xf numFmtId="43" fontId="6" fillId="0" borderId="0" xfId="15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0">
      <selection activeCell="E17" sqref="E17"/>
    </sheetView>
  </sheetViews>
  <sheetFormatPr defaultColWidth="9.140625" defaultRowHeight="12.75"/>
  <cols>
    <col min="1" max="1" width="45.57421875" style="4" customWidth="1"/>
    <col min="2" max="2" width="12.00390625" style="4" customWidth="1"/>
    <col min="3" max="4" width="10.28125" style="4" customWidth="1"/>
    <col min="5" max="5" width="11.421875" style="4" customWidth="1"/>
    <col min="6" max="11" width="10.140625" style="4" customWidth="1"/>
    <col min="12" max="12" width="10.7109375" style="4" customWidth="1"/>
    <col min="13" max="13" width="11.7109375" style="4" customWidth="1"/>
    <col min="14" max="14" width="9.140625" style="2" customWidth="1"/>
  </cols>
  <sheetData>
    <row r="1" spans="1:13" ht="26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26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26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ht="26.25">
      <c r="A4" s="3" t="s">
        <v>2</v>
      </c>
    </row>
    <row r="5" spans="1:13" ht="21">
      <c r="A5" s="56" t="s">
        <v>3</v>
      </c>
      <c r="B5" s="56" t="s">
        <v>4</v>
      </c>
      <c r="C5" s="56" t="s">
        <v>5</v>
      </c>
      <c r="D5" s="59" t="s">
        <v>6</v>
      </c>
      <c r="E5" s="56" t="s">
        <v>7</v>
      </c>
      <c r="F5" s="56" t="s">
        <v>8</v>
      </c>
      <c r="G5" s="56"/>
      <c r="H5" s="56"/>
      <c r="I5" s="56"/>
      <c r="J5" s="56"/>
      <c r="K5" s="56"/>
      <c r="L5" s="56" t="s">
        <v>9</v>
      </c>
      <c r="M5" s="56" t="s">
        <v>10</v>
      </c>
    </row>
    <row r="6" spans="1:13" ht="21.75" thickBot="1">
      <c r="A6" s="57"/>
      <c r="B6" s="57"/>
      <c r="C6" s="57"/>
      <c r="D6" s="60"/>
      <c r="E6" s="57"/>
      <c r="F6" s="5" t="s">
        <v>11</v>
      </c>
      <c r="G6" s="5" t="s">
        <v>12</v>
      </c>
      <c r="H6" s="5" t="s">
        <v>158</v>
      </c>
      <c r="I6" s="5" t="s">
        <v>13</v>
      </c>
      <c r="J6" s="5" t="s">
        <v>159</v>
      </c>
      <c r="K6" s="5" t="s">
        <v>160</v>
      </c>
      <c r="L6" s="57"/>
      <c r="M6" s="57"/>
    </row>
    <row r="7" spans="1:13" ht="21.75" thickTop="1">
      <c r="A7" s="6" t="s">
        <v>14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21">
      <c r="A8" s="8" t="s">
        <v>15</v>
      </c>
      <c r="B8" s="8">
        <v>4172900</v>
      </c>
      <c r="C8" s="8">
        <v>0</v>
      </c>
      <c r="D8" s="8">
        <v>0</v>
      </c>
      <c r="E8" s="8">
        <f>B8+D8-C8</f>
        <v>4172900</v>
      </c>
      <c r="F8" s="9">
        <v>936570</v>
      </c>
      <c r="G8" s="8">
        <v>936570</v>
      </c>
      <c r="H8" s="8">
        <v>957600</v>
      </c>
      <c r="I8" s="8">
        <v>319200</v>
      </c>
      <c r="J8" s="8">
        <v>319200</v>
      </c>
      <c r="K8" s="8">
        <v>319200</v>
      </c>
      <c r="L8" s="9">
        <f>SUM(F8:K8)</f>
        <v>3788340</v>
      </c>
      <c r="M8" s="10">
        <f>E8-(SUM(F8:K8))</f>
        <v>384560</v>
      </c>
    </row>
    <row r="9" spans="1:18" ht="21">
      <c r="A9" s="11" t="s">
        <v>16</v>
      </c>
      <c r="B9" s="12">
        <f>SUM(B8)</f>
        <v>4172900</v>
      </c>
      <c r="C9" s="12">
        <f>SUM(C8)</f>
        <v>0</v>
      </c>
      <c r="D9" s="12">
        <f>SUM(D8)</f>
        <v>0</v>
      </c>
      <c r="E9" s="12">
        <f>B9+D9-C9</f>
        <v>4172900</v>
      </c>
      <c r="F9" s="13">
        <f aca="true" t="shared" si="0" ref="F9:K9">SUM(F8)</f>
        <v>936570</v>
      </c>
      <c r="G9" s="12">
        <f t="shared" si="0"/>
        <v>936570</v>
      </c>
      <c r="H9" s="12">
        <f t="shared" si="0"/>
        <v>957600</v>
      </c>
      <c r="I9" s="12">
        <f t="shared" si="0"/>
        <v>319200</v>
      </c>
      <c r="J9" s="12">
        <f t="shared" si="0"/>
        <v>319200</v>
      </c>
      <c r="K9" s="12">
        <f t="shared" si="0"/>
        <v>319200</v>
      </c>
      <c r="L9" s="13">
        <f>SUM(F9:K9)</f>
        <v>3788340</v>
      </c>
      <c r="M9" s="14">
        <f>E9-(SUM(F9:K9))</f>
        <v>384560</v>
      </c>
      <c r="N9" s="15"/>
      <c r="O9" s="16"/>
      <c r="P9" s="16"/>
      <c r="Q9" s="16"/>
      <c r="R9" s="16"/>
    </row>
    <row r="10" spans="1:13" ht="21">
      <c r="A10" s="6" t="s">
        <v>17</v>
      </c>
      <c r="B10" s="8"/>
      <c r="C10" s="8"/>
      <c r="D10" s="8"/>
      <c r="E10" s="8"/>
      <c r="F10" s="9"/>
      <c r="G10" s="8"/>
      <c r="H10" s="8"/>
      <c r="I10" s="8"/>
      <c r="J10" s="8"/>
      <c r="K10" s="8"/>
      <c r="L10" s="8"/>
      <c r="M10" s="10"/>
    </row>
    <row r="11" spans="1:13" ht="21">
      <c r="A11" s="6" t="s">
        <v>18</v>
      </c>
      <c r="B11" s="8"/>
      <c r="C11" s="8"/>
      <c r="D11" s="8"/>
      <c r="E11" s="8"/>
      <c r="F11" s="9"/>
      <c r="G11" s="8"/>
      <c r="H11" s="8"/>
      <c r="I11" s="8"/>
      <c r="J11" s="8"/>
      <c r="K11" s="8"/>
      <c r="L11" s="8"/>
      <c r="M11" s="10"/>
    </row>
    <row r="12" spans="1:13" ht="21">
      <c r="A12" s="17" t="s">
        <v>19</v>
      </c>
      <c r="B12" s="8">
        <v>499300</v>
      </c>
      <c r="C12" s="8">
        <v>116976</v>
      </c>
      <c r="D12" s="8">
        <v>0</v>
      </c>
      <c r="E12" s="8">
        <f>B12+D12-C12</f>
        <v>382324</v>
      </c>
      <c r="F12" s="8">
        <v>0</v>
      </c>
      <c r="G12" s="8">
        <v>0</v>
      </c>
      <c r="H12" s="8">
        <v>262727</v>
      </c>
      <c r="I12" s="8">
        <v>0</v>
      </c>
      <c r="J12" s="8">
        <v>119597</v>
      </c>
      <c r="K12" s="8">
        <v>0</v>
      </c>
      <c r="L12" s="8">
        <f>SUM(F12:K12)</f>
        <v>382324</v>
      </c>
      <c r="M12" s="10">
        <f>E12-(SUM(F12:K12))</f>
        <v>0</v>
      </c>
    </row>
    <row r="13" spans="1:18" ht="21">
      <c r="A13" s="18" t="s">
        <v>20</v>
      </c>
      <c r="B13" s="12">
        <f>SUM(B12:B12)</f>
        <v>499300</v>
      </c>
      <c r="C13" s="12">
        <f>SUM(C12)</f>
        <v>116976</v>
      </c>
      <c r="D13" s="12">
        <v>0</v>
      </c>
      <c r="E13" s="12">
        <f>B13+D13-C13</f>
        <v>382324</v>
      </c>
      <c r="F13" s="12">
        <v>0</v>
      </c>
      <c r="G13" s="12">
        <v>0</v>
      </c>
      <c r="H13" s="12">
        <f>SUM(H12)</f>
        <v>262727</v>
      </c>
      <c r="I13" s="12">
        <v>0</v>
      </c>
      <c r="J13" s="12">
        <v>119597</v>
      </c>
      <c r="K13" s="12">
        <v>0</v>
      </c>
      <c r="L13" s="12">
        <f>SUM(F13:K13)</f>
        <v>382324</v>
      </c>
      <c r="M13" s="14">
        <f>E13-(SUM(F13:K13))</f>
        <v>0</v>
      </c>
      <c r="N13" s="15"/>
      <c r="O13" s="16"/>
      <c r="P13" s="16"/>
      <c r="Q13" s="16"/>
      <c r="R13" s="16"/>
    </row>
    <row r="14" spans="1:13" ht="21.75" thickBot="1">
      <c r="A14" s="18" t="s">
        <v>21</v>
      </c>
      <c r="B14" s="19">
        <f>B8+B13</f>
        <v>4672200</v>
      </c>
      <c r="C14" s="19">
        <v>116976</v>
      </c>
      <c r="D14" s="19">
        <f>D8+D13</f>
        <v>0</v>
      </c>
      <c r="E14" s="19">
        <f>E8+E13</f>
        <v>4555224</v>
      </c>
      <c r="F14" s="20">
        <v>936570</v>
      </c>
      <c r="G14" s="19">
        <v>936570</v>
      </c>
      <c r="H14" s="20">
        <v>1220327</v>
      </c>
      <c r="I14" s="19">
        <f>I13+I9</f>
        <v>319200</v>
      </c>
      <c r="J14" s="19">
        <v>438797</v>
      </c>
      <c r="K14" s="19">
        <v>319200</v>
      </c>
      <c r="L14" s="20">
        <f>L13+L9</f>
        <v>4170664</v>
      </c>
      <c r="M14" s="21">
        <f>E14-(SUM(F14:K14))</f>
        <v>384560</v>
      </c>
    </row>
    <row r="15" spans="1:13" ht="21.75" thickTop="1">
      <c r="A15" s="22"/>
      <c r="B15" s="23"/>
      <c r="C15" s="23"/>
      <c r="D15" s="23"/>
      <c r="E15" s="23"/>
      <c r="F15" s="24"/>
      <c r="G15" s="23"/>
      <c r="H15" s="23"/>
      <c r="I15" s="23"/>
      <c r="J15" s="23"/>
      <c r="K15" s="23"/>
      <c r="L15" s="24"/>
      <c r="M15" s="25"/>
    </row>
    <row r="16" spans="1:13" ht="2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</row>
    <row r="17" ht="26.25">
      <c r="A17" s="3" t="s">
        <v>22</v>
      </c>
    </row>
    <row r="18" spans="1:13" ht="21">
      <c r="A18" s="56" t="s">
        <v>3</v>
      </c>
      <c r="B18" s="56" t="s">
        <v>4</v>
      </c>
      <c r="C18" s="56" t="s">
        <v>5</v>
      </c>
      <c r="D18" s="59" t="s">
        <v>6</v>
      </c>
      <c r="E18" s="56" t="s">
        <v>7</v>
      </c>
      <c r="F18" s="56" t="s">
        <v>23</v>
      </c>
      <c r="G18" s="56"/>
      <c r="H18" s="56"/>
      <c r="I18" s="56"/>
      <c r="J18" s="56"/>
      <c r="K18" s="56"/>
      <c r="L18" s="56" t="s">
        <v>9</v>
      </c>
      <c r="M18" s="58"/>
    </row>
    <row r="19" spans="1:13" ht="21.75" thickBot="1">
      <c r="A19" s="57"/>
      <c r="B19" s="57"/>
      <c r="C19" s="57"/>
      <c r="D19" s="60"/>
      <c r="E19" s="57"/>
      <c r="F19" s="5" t="s">
        <v>11</v>
      </c>
      <c r="G19" s="5" t="s">
        <v>12</v>
      </c>
      <c r="H19" s="5" t="s">
        <v>158</v>
      </c>
      <c r="I19" s="5" t="s">
        <v>13</v>
      </c>
      <c r="J19" s="5" t="s">
        <v>159</v>
      </c>
      <c r="K19" s="5" t="s">
        <v>160</v>
      </c>
      <c r="L19" s="57"/>
      <c r="M19" s="58"/>
    </row>
    <row r="20" spans="1:13" ht="21.75" thickTop="1">
      <c r="A20" s="6" t="s">
        <v>24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28"/>
    </row>
    <row r="21" spans="1:13" ht="21">
      <c r="A21" s="8" t="s">
        <v>25</v>
      </c>
      <c r="B21" s="8">
        <v>0</v>
      </c>
      <c r="C21" s="8">
        <v>0</v>
      </c>
      <c r="D21" s="8">
        <v>0</v>
      </c>
      <c r="E21" s="8">
        <v>0</v>
      </c>
      <c r="F21" s="8">
        <v>55890</v>
      </c>
      <c r="G21" s="8">
        <v>56070</v>
      </c>
      <c r="H21" s="8">
        <v>57660</v>
      </c>
      <c r="I21" s="8">
        <v>19220</v>
      </c>
      <c r="J21" s="8">
        <v>19220</v>
      </c>
      <c r="K21" s="8">
        <v>19220</v>
      </c>
      <c r="L21" s="8">
        <f>SUM(F21:K21)</f>
        <v>227280</v>
      </c>
      <c r="M21" s="29"/>
    </row>
    <row r="22" spans="1:13" ht="21">
      <c r="A22" s="30" t="s">
        <v>26</v>
      </c>
      <c r="B22" s="12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117009</v>
      </c>
      <c r="I22" s="8">
        <v>0</v>
      </c>
      <c r="J22" s="8">
        <v>0</v>
      </c>
      <c r="K22" s="8">
        <v>0</v>
      </c>
      <c r="L22" s="8">
        <f>SUM(F22:K22)</f>
        <v>117009</v>
      </c>
      <c r="M22" s="29"/>
    </row>
    <row r="23" spans="1:13" ht="21">
      <c r="A23" s="7" t="s">
        <v>27</v>
      </c>
      <c r="B23" s="8">
        <v>0</v>
      </c>
      <c r="C23" s="8">
        <v>0</v>
      </c>
      <c r="D23" s="8">
        <v>0</v>
      </c>
      <c r="E23" s="8">
        <v>0</v>
      </c>
      <c r="F23" s="9">
        <v>1241670</v>
      </c>
      <c r="G23" s="9">
        <v>1516770</v>
      </c>
      <c r="H23" s="8">
        <v>513850</v>
      </c>
      <c r="I23" s="8">
        <v>575010</v>
      </c>
      <c r="J23" s="8">
        <v>595660</v>
      </c>
      <c r="K23" s="8">
        <v>611770</v>
      </c>
      <c r="L23" s="9">
        <f>SUM(F23:K23)</f>
        <v>5054730</v>
      </c>
      <c r="M23" s="29"/>
    </row>
    <row r="24" spans="1:13" ht="21.75" thickBot="1">
      <c r="A24" s="18" t="s">
        <v>28</v>
      </c>
      <c r="B24" s="19">
        <f>SUM(B21:B23)</f>
        <v>0</v>
      </c>
      <c r="C24" s="19">
        <f>SUM(C21:C23)</f>
        <v>0</v>
      </c>
      <c r="D24" s="19">
        <f>SUM(D21:D23)</f>
        <v>0</v>
      </c>
      <c r="E24" s="19">
        <f>SUM(E21:E23)</f>
        <v>0</v>
      </c>
      <c r="F24" s="20">
        <v>1297560</v>
      </c>
      <c r="G24" s="20">
        <f>SUM(G21:G23)</f>
        <v>1572840</v>
      </c>
      <c r="H24" s="19">
        <f>SUM(H21:H23)</f>
        <v>688519</v>
      </c>
      <c r="I24" s="19">
        <f>SUM(I21:I23)</f>
        <v>594230</v>
      </c>
      <c r="J24" s="19">
        <v>614880</v>
      </c>
      <c r="K24" s="19">
        <f>SUM(K21:K23)</f>
        <v>630990</v>
      </c>
      <c r="L24" s="20">
        <f>SUM(L21:L23)</f>
        <v>5399019</v>
      </c>
      <c r="M24" s="29"/>
    </row>
    <row r="25" ht="21.75" thickTop="1"/>
  </sheetData>
  <mergeCells count="18">
    <mergeCell ref="A1:M1"/>
    <mergeCell ref="A2:M2"/>
    <mergeCell ref="A5:A6"/>
    <mergeCell ref="B5:B6"/>
    <mergeCell ref="C5:C6"/>
    <mergeCell ref="D5:D6"/>
    <mergeCell ref="E5:E6"/>
    <mergeCell ref="F5:K5"/>
    <mergeCell ref="L5:L6"/>
    <mergeCell ref="M5:M6"/>
    <mergeCell ref="A18:A19"/>
    <mergeCell ref="B18:B19"/>
    <mergeCell ref="C18:C19"/>
    <mergeCell ref="D18:D19"/>
    <mergeCell ref="E18:E19"/>
    <mergeCell ref="F18:K18"/>
    <mergeCell ref="L18:L19"/>
    <mergeCell ref="M18:M19"/>
  </mergeCells>
  <printOptions/>
  <pageMargins left="0.3937007874015748" right="0.07874015748031496" top="0.3937007874015748" bottom="0.1968503937007874" header="0.07874015748031496" footer="0.07874015748031496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1"/>
  <sheetViews>
    <sheetView tabSelected="1" zoomScale="150" zoomScaleNormal="150" workbookViewId="0" topLeftCell="A212">
      <selection activeCell="A218" sqref="A218"/>
    </sheetView>
  </sheetViews>
  <sheetFormatPr defaultColWidth="9.140625" defaultRowHeight="12.75"/>
  <cols>
    <col min="1" max="1" width="43.8515625" style="4" customWidth="1"/>
    <col min="2" max="2" width="12.00390625" style="4" customWidth="1"/>
    <col min="3" max="3" width="11.57421875" style="4" customWidth="1"/>
    <col min="4" max="4" width="11.28125" style="4" customWidth="1"/>
    <col min="5" max="5" width="12.28125" style="4" customWidth="1"/>
    <col min="6" max="6" width="10.8515625" style="4" customWidth="1"/>
    <col min="7" max="7" width="11.140625" style="4" customWidth="1"/>
    <col min="8" max="8" width="10.140625" style="31" customWidth="1"/>
    <col min="9" max="9" width="10.8515625" style="4" customWidth="1"/>
    <col min="10" max="11" width="9.57421875" style="4" customWidth="1"/>
    <col min="12" max="12" width="11.00390625" style="4" customWidth="1"/>
    <col min="13" max="13" width="11.28125" style="4" customWidth="1"/>
  </cols>
  <sheetData>
    <row r="1" spans="1:13" ht="26.25">
      <c r="A1" s="61" t="s">
        <v>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26.25">
      <c r="A2" s="61" t="s">
        <v>30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ht="26.25">
      <c r="A3" s="3" t="s">
        <v>31</v>
      </c>
    </row>
    <row r="4" spans="1:13" ht="21">
      <c r="A4" s="62" t="s">
        <v>3</v>
      </c>
      <c r="B4" s="62" t="s">
        <v>4</v>
      </c>
      <c r="C4" s="62" t="s">
        <v>5</v>
      </c>
      <c r="D4" s="62" t="s">
        <v>6</v>
      </c>
      <c r="E4" s="62" t="s">
        <v>7</v>
      </c>
      <c r="F4" s="62" t="s">
        <v>23</v>
      </c>
      <c r="G4" s="62"/>
      <c r="H4" s="62"/>
      <c r="I4" s="62"/>
      <c r="J4" s="62"/>
      <c r="K4" s="62"/>
      <c r="L4" s="62" t="s">
        <v>9</v>
      </c>
      <c r="M4" s="62" t="s">
        <v>10</v>
      </c>
    </row>
    <row r="5" spans="1:13" ht="21.75" thickBot="1">
      <c r="A5" s="63"/>
      <c r="B5" s="63"/>
      <c r="C5" s="63"/>
      <c r="D5" s="63"/>
      <c r="E5" s="63"/>
      <c r="F5" s="32" t="s">
        <v>11</v>
      </c>
      <c r="G5" s="32" t="s">
        <v>12</v>
      </c>
      <c r="H5" s="32" t="s">
        <v>158</v>
      </c>
      <c r="I5" s="32" t="s">
        <v>32</v>
      </c>
      <c r="J5" s="32" t="s">
        <v>161</v>
      </c>
      <c r="K5" s="32" t="s">
        <v>162</v>
      </c>
      <c r="L5" s="63"/>
      <c r="M5" s="63"/>
    </row>
    <row r="6" spans="1:13" ht="21.75" thickTop="1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1">
      <c r="A7" s="8" t="s">
        <v>34</v>
      </c>
      <c r="B7" s="8">
        <v>1115460</v>
      </c>
      <c r="C7" s="8">
        <v>0</v>
      </c>
      <c r="D7" s="8">
        <v>0</v>
      </c>
      <c r="E7" s="8">
        <f>SUM(B7:B7)</f>
        <v>1115460</v>
      </c>
      <c r="F7" s="8">
        <v>155359</v>
      </c>
      <c r="G7" s="8">
        <v>155410</v>
      </c>
      <c r="H7" s="8">
        <v>140099</v>
      </c>
      <c r="I7" s="8">
        <v>21743</v>
      </c>
      <c r="J7" s="8">
        <v>20742</v>
      </c>
      <c r="K7" s="8">
        <v>31076</v>
      </c>
      <c r="L7" s="8">
        <f>SUM(F7:K7)</f>
        <v>524429</v>
      </c>
      <c r="M7" s="10">
        <f>E7-(SUM(F7:K7))</f>
        <v>591031</v>
      </c>
    </row>
    <row r="8" spans="1:13" ht="21">
      <c r="A8" s="8" t="s">
        <v>35</v>
      </c>
      <c r="B8" s="8">
        <v>350820</v>
      </c>
      <c r="C8" s="8">
        <v>206800</v>
      </c>
      <c r="D8" s="8">
        <v>0</v>
      </c>
      <c r="E8" s="8">
        <v>144020</v>
      </c>
      <c r="F8" s="8">
        <v>60085</v>
      </c>
      <c r="G8" s="8">
        <v>27960</v>
      </c>
      <c r="H8" s="8">
        <v>27960</v>
      </c>
      <c r="I8" s="8">
        <v>9320</v>
      </c>
      <c r="J8" s="8">
        <v>9320</v>
      </c>
      <c r="K8" s="8">
        <v>9320</v>
      </c>
      <c r="L8" s="8">
        <f>SUM(F8:K8)</f>
        <v>143965</v>
      </c>
      <c r="M8" s="10">
        <f>E8-(SUM(F8:K8))</f>
        <v>55</v>
      </c>
    </row>
    <row r="9" spans="1:13" ht="21">
      <c r="A9" s="8" t="s">
        <v>36</v>
      </c>
      <c r="B9" s="8">
        <v>231840</v>
      </c>
      <c r="C9" s="8">
        <v>105760</v>
      </c>
      <c r="D9" s="8">
        <v>0</v>
      </c>
      <c r="E9" s="8">
        <v>126080</v>
      </c>
      <c r="F9" s="8">
        <v>42103</v>
      </c>
      <c r="G9" s="8">
        <v>27960</v>
      </c>
      <c r="H9" s="8">
        <v>27960</v>
      </c>
      <c r="I9" s="8">
        <v>9320</v>
      </c>
      <c r="J9" s="8">
        <v>9320</v>
      </c>
      <c r="K9" s="8">
        <v>0</v>
      </c>
      <c r="L9" s="8">
        <f>SUM(F9:K9)</f>
        <v>116663</v>
      </c>
      <c r="M9" s="10">
        <f>E9-(SUM(F9:K9))</f>
        <v>9417</v>
      </c>
    </row>
    <row r="10" spans="1:13" ht="21">
      <c r="A10" s="8" t="s">
        <v>37</v>
      </c>
      <c r="B10" s="8">
        <v>306240</v>
      </c>
      <c r="C10" s="8">
        <v>165770</v>
      </c>
      <c r="D10" s="8">
        <v>0</v>
      </c>
      <c r="E10" s="8">
        <v>140470</v>
      </c>
      <c r="F10" s="8">
        <v>27658</v>
      </c>
      <c r="G10" s="8">
        <v>27960</v>
      </c>
      <c r="H10" s="8">
        <v>27960</v>
      </c>
      <c r="I10" s="8">
        <v>9320</v>
      </c>
      <c r="J10" s="8">
        <v>9320</v>
      </c>
      <c r="K10" s="8">
        <v>9320</v>
      </c>
      <c r="L10" s="8">
        <f>SUM(F10:K10)</f>
        <v>111538</v>
      </c>
      <c r="M10" s="10">
        <f>E10-(SUM(F10:K10))</f>
        <v>28932</v>
      </c>
    </row>
    <row r="11" spans="1:13" ht="21">
      <c r="A11" s="8" t="s">
        <v>38</v>
      </c>
      <c r="B11" s="8">
        <v>544460</v>
      </c>
      <c r="C11" s="8">
        <v>318760</v>
      </c>
      <c r="D11" s="8">
        <v>0</v>
      </c>
      <c r="E11" s="8">
        <v>225700</v>
      </c>
      <c r="F11" s="8">
        <v>1202</v>
      </c>
      <c r="G11" s="8">
        <v>601</v>
      </c>
      <c r="H11" s="8">
        <v>0</v>
      </c>
      <c r="I11" s="8">
        <v>0</v>
      </c>
      <c r="J11" s="8">
        <v>0</v>
      </c>
      <c r="K11" s="8">
        <v>0</v>
      </c>
      <c r="L11" s="8">
        <f>SUM(F11:K11)</f>
        <v>1803</v>
      </c>
      <c r="M11" s="10">
        <f>E11-(SUM(F11:K11))</f>
        <v>223897</v>
      </c>
    </row>
    <row r="12" spans="1:13" ht="21.75" thickBot="1">
      <c r="A12" s="18" t="s">
        <v>39</v>
      </c>
      <c r="B12" s="19">
        <f>SUM(B7:B11)</f>
        <v>2548820</v>
      </c>
      <c r="C12" s="19">
        <f>SUM(C7:C11)</f>
        <v>797090</v>
      </c>
      <c r="D12" s="19">
        <f>SUM(D7:D11)</f>
        <v>0</v>
      </c>
      <c r="E12" s="19">
        <f>SUM(E7:E11)</f>
        <v>1751730</v>
      </c>
      <c r="F12" s="19">
        <v>286407</v>
      </c>
      <c r="G12" s="19">
        <f aca="true" t="shared" si="0" ref="G12:M12">SUM(G7:G11)</f>
        <v>239891</v>
      </c>
      <c r="H12" s="19">
        <f t="shared" si="0"/>
        <v>223979</v>
      </c>
      <c r="I12" s="19">
        <f t="shared" si="0"/>
        <v>49703</v>
      </c>
      <c r="J12" s="19">
        <v>48702</v>
      </c>
      <c r="K12" s="19">
        <f>SUM(K11+K10+K9+K8+K7)</f>
        <v>49716</v>
      </c>
      <c r="L12" s="19">
        <f t="shared" si="0"/>
        <v>898398</v>
      </c>
      <c r="M12" s="21">
        <f t="shared" si="0"/>
        <v>853332</v>
      </c>
    </row>
    <row r="13" spans="1:13" ht="21.75" thickTop="1">
      <c r="A13" s="33" t="s">
        <v>40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21">
      <c r="A14" s="8" t="s">
        <v>41</v>
      </c>
      <c r="B14" s="8">
        <v>1711300</v>
      </c>
      <c r="C14" s="8">
        <v>59200</v>
      </c>
      <c r="D14" s="8">
        <v>400000</v>
      </c>
      <c r="E14" s="8">
        <f>B14+D14-C14</f>
        <v>2052100</v>
      </c>
      <c r="F14" s="8">
        <v>498004</v>
      </c>
      <c r="G14" s="8">
        <v>247295</v>
      </c>
      <c r="H14" s="8">
        <v>426169</v>
      </c>
      <c r="I14" s="8">
        <v>157580</v>
      </c>
      <c r="J14" s="8">
        <v>167100.65</v>
      </c>
      <c r="K14" s="8">
        <v>564672.35</v>
      </c>
      <c r="L14" s="8">
        <f>SUM(F14:K14)</f>
        <v>2060821</v>
      </c>
      <c r="M14" s="10">
        <f aca="true" t="shared" si="1" ref="M14:M19">E14-(SUM(F14:K14))</f>
        <v>-8721</v>
      </c>
    </row>
    <row r="15" spans="1:13" ht="21">
      <c r="A15" s="8" t="s">
        <v>42</v>
      </c>
      <c r="B15" s="8">
        <v>28000</v>
      </c>
      <c r="C15" s="8">
        <v>40000</v>
      </c>
      <c r="D15" s="8">
        <v>40000</v>
      </c>
      <c r="E15" s="8">
        <f>B15+D15-C15</f>
        <v>28000</v>
      </c>
      <c r="F15" s="8">
        <v>2000</v>
      </c>
      <c r="G15" s="8">
        <v>3000</v>
      </c>
      <c r="H15" s="8">
        <v>3900</v>
      </c>
      <c r="I15" s="8">
        <v>1000</v>
      </c>
      <c r="J15" s="8">
        <v>1000</v>
      </c>
      <c r="K15" s="8">
        <v>3400</v>
      </c>
      <c r="L15" s="8">
        <f>SUM(F15:K15)</f>
        <v>14300</v>
      </c>
      <c r="M15" s="10">
        <f t="shared" si="1"/>
        <v>13700</v>
      </c>
    </row>
    <row r="16" spans="1:13" ht="21">
      <c r="A16" s="8" t="s">
        <v>43</v>
      </c>
      <c r="B16" s="8">
        <v>22500</v>
      </c>
      <c r="C16" s="8">
        <v>0</v>
      </c>
      <c r="D16" s="8">
        <v>22500</v>
      </c>
      <c r="E16" s="8">
        <f>B16+D16-C16</f>
        <v>45000</v>
      </c>
      <c r="F16" s="8">
        <v>2483</v>
      </c>
      <c r="G16" s="8">
        <v>3000</v>
      </c>
      <c r="H16" s="8">
        <v>3000</v>
      </c>
      <c r="I16" s="8">
        <v>3100</v>
      </c>
      <c r="J16" s="8">
        <v>3660</v>
      </c>
      <c r="K16" s="8">
        <v>18490</v>
      </c>
      <c r="L16" s="8">
        <f>SUM(F16:K16)</f>
        <v>33733</v>
      </c>
      <c r="M16" s="10">
        <f t="shared" si="1"/>
        <v>11267</v>
      </c>
    </row>
    <row r="17" spans="1:13" ht="21">
      <c r="A17" s="8" t="s">
        <v>44</v>
      </c>
      <c r="B17" s="8">
        <v>146400</v>
      </c>
      <c r="C17" s="8">
        <v>0</v>
      </c>
      <c r="D17" s="8">
        <v>0</v>
      </c>
      <c r="E17" s="8">
        <f>B17+D17-C17</f>
        <v>146400</v>
      </c>
      <c r="F17" s="8">
        <v>19767</v>
      </c>
      <c r="G17" s="8">
        <v>19800</v>
      </c>
      <c r="H17" s="8">
        <v>19800</v>
      </c>
      <c r="I17" s="8">
        <v>6600</v>
      </c>
      <c r="J17" s="8">
        <v>6600</v>
      </c>
      <c r="K17" s="8">
        <v>6600</v>
      </c>
      <c r="L17" s="8">
        <f>SUM(F17:K17)</f>
        <v>79167</v>
      </c>
      <c r="M17" s="10">
        <f t="shared" si="1"/>
        <v>67233</v>
      </c>
    </row>
    <row r="18" spans="1:13" ht="21">
      <c r="A18" s="8" t="s">
        <v>45</v>
      </c>
      <c r="B18" s="8">
        <v>21700</v>
      </c>
      <c r="C18" s="8">
        <v>0</v>
      </c>
      <c r="D18" s="8">
        <v>0</v>
      </c>
      <c r="E18" s="8">
        <f>B18+D18-C18</f>
        <v>21700</v>
      </c>
      <c r="F18" s="8">
        <v>129</v>
      </c>
      <c r="G18" s="8">
        <v>47330.67</v>
      </c>
      <c r="H18" s="8">
        <v>25800</v>
      </c>
      <c r="I18" s="8">
        <v>5600</v>
      </c>
      <c r="J18" s="8">
        <v>5600</v>
      </c>
      <c r="K18" s="8">
        <v>17400</v>
      </c>
      <c r="L18" s="8">
        <f>SUM(F18:K18)</f>
        <v>101859.67</v>
      </c>
      <c r="M18" s="10">
        <f t="shared" si="1"/>
        <v>-80159.67</v>
      </c>
    </row>
    <row r="19" spans="1:13" ht="21.75" thickBot="1">
      <c r="A19" s="18" t="s">
        <v>46</v>
      </c>
      <c r="B19" s="19">
        <f aca="true" t="shared" si="2" ref="B19:H19">SUM(B14:B18)</f>
        <v>1929900</v>
      </c>
      <c r="C19" s="19">
        <f t="shared" si="2"/>
        <v>99200</v>
      </c>
      <c r="D19" s="19">
        <f t="shared" si="2"/>
        <v>462500</v>
      </c>
      <c r="E19" s="19">
        <f t="shared" si="2"/>
        <v>2293200</v>
      </c>
      <c r="F19" s="19">
        <f t="shared" si="2"/>
        <v>522383</v>
      </c>
      <c r="G19" s="19">
        <f t="shared" si="2"/>
        <v>320425.67</v>
      </c>
      <c r="H19" s="19">
        <f t="shared" si="2"/>
        <v>478669</v>
      </c>
      <c r="I19" s="19">
        <f>SUM(I14:I18)</f>
        <v>173880</v>
      </c>
      <c r="J19" s="19">
        <v>183960.65</v>
      </c>
      <c r="K19" s="19">
        <f>SUM(K18+K17+K16+K15+K14)</f>
        <v>610562.35</v>
      </c>
      <c r="L19" s="19">
        <f>SUM(L14:L18)</f>
        <v>2289880.67</v>
      </c>
      <c r="M19" s="21">
        <f t="shared" si="1"/>
        <v>3319.3300000000745</v>
      </c>
    </row>
    <row r="20" spans="1:13" ht="21.75" thickTop="1">
      <c r="A20" s="33" t="s">
        <v>47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21">
      <c r="A21" s="8" t="s">
        <v>41</v>
      </c>
      <c r="B21" s="8">
        <v>2210140</v>
      </c>
      <c r="C21" s="8">
        <v>1426835</v>
      </c>
      <c r="D21" s="8">
        <v>1360660</v>
      </c>
      <c r="E21" s="8">
        <f>B21+D21-C21</f>
        <v>2143965</v>
      </c>
      <c r="F21" s="8">
        <v>34668</v>
      </c>
      <c r="G21" s="8">
        <v>496150.95</v>
      </c>
      <c r="H21" s="8">
        <v>311344.06</v>
      </c>
      <c r="I21" s="8">
        <v>242358.81</v>
      </c>
      <c r="J21" s="8">
        <v>275641.58</v>
      </c>
      <c r="K21" s="8">
        <v>483995.06</v>
      </c>
      <c r="L21" s="8">
        <f>SUM(F21:K21)</f>
        <v>1844158.4600000002</v>
      </c>
      <c r="M21" s="10">
        <f aca="true" t="shared" si="3" ref="M21:M26">E21-(SUM(F21:K21))</f>
        <v>299806.5399999998</v>
      </c>
    </row>
    <row r="22" spans="1:13" ht="21">
      <c r="A22" s="8" t="s">
        <v>42</v>
      </c>
      <c r="B22" s="8">
        <v>63080</v>
      </c>
      <c r="C22" s="8">
        <v>73000</v>
      </c>
      <c r="D22" s="8">
        <v>50000</v>
      </c>
      <c r="E22" s="8">
        <f>B22+D22-C22</f>
        <v>40080</v>
      </c>
      <c r="F22" s="8">
        <v>4140</v>
      </c>
      <c r="G22" s="8">
        <v>22530</v>
      </c>
      <c r="H22" s="8">
        <v>3868</v>
      </c>
      <c r="I22" s="8">
        <v>516</v>
      </c>
      <c r="J22" s="8">
        <v>516</v>
      </c>
      <c r="K22" s="8">
        <v>7548</v>
      </c>
      <c r="L22" s="8">
        <f>SUM(F22:K22)</f>
        <v>39118</v>
      </c>
      <c r="M22" s="10">
        <f t="shared" si="3"/>
        <v>962</v>
      </c>
    </row>
    <row r="23" spans="1:13" ht="21">
      <c r="A23" s="8" t="s">
        <v>43</v>
      </c>
      <c r="B23" s="8">
        <v>53960</v>
      </c>
      <c r="C23" s="8">
        <v>45046</v>
      </c>
      <c r="D23" s="8">
        <v>18850</v>
      </c>
      <c r="E23" s="8">
        <f>B23+D23-C23</f>
        <v>27764</v>
      </c>
      <c r="F23" s="8">
        <v>2032</v>
      </c>
      <c r="G23" s="8">
        <v>9230</v>
      </c>
      <c r="H23" s="8">
        <v>1548</v>
      </c>
      <c r="I23" s="8">
        <v>516</v>
      </c>
      <c r="J23" s="8">
        <v>516</v>
      </c>
      <c r="K23" s="8">
        <v>5958</v>
      </c>
      <c r="L23" s="8">
        <f>SUM(F23:K23)</f>
        <v>19800</v>
      </c>
      <c r="M23" s="10">
        <f t="shared" si="3"/>
        <v>7964</v>
      </c>
    </row>
    <row r="24" spans="1:13" ht="21">
      <c r="A24" s="8" t="s">
        <v>44</v>
      </c>
      <c r="B24" s="8">
        <v>61960</v>
      </c>
      <c r="C24" s="8">
        <v>2800</v>
      </c>
      <c r="D24" s="8">
        <v>0</v>
      </c>
      <c r="E24" s="8">
        <f>B24+D24-C24</f>
        <v>59160</v>
      </c>
      <c r="F24" s="8">
        <v>5650</v>
      </c>
      <c r="G24" s="8">
        <v>9840</v>
      </c>
      <c r="H24" s="8">
        <v>1548</v>
      </c>
      <c r="I24" s="8">
        <v>2134</v>
      </c>
      <c r="J24" s="8">
        <v>516</v>
      </c>
      <c r="K24" s="8">
        <v>516</v>
      </c>
      <c r="L24" s="8">
        <f>SUM(F24:K24)</f>
        <v>20204</v>
      </c>
      <c r="M24" s="10">
        <f t="shared" si="3"/>
        <v>38956</v>
      </c>
    </row>
    <row r="25" spans="1:13" ht="21">
      <c r="A25" s="8" t="s">
        <v>45</v>
      </c>
      <c r="B25" s="8">
        <v>61940</v>
      </c>
      <c r="C25" s="8">
        <v>119145</v>
      </c>
      <c r="D25" s="8">
        <v>162800</v>
      </c>
      <c r="E25" s="8">
        <f>B25+D25-C25</f>
        <v>105595</v>
      </c>
      <c r="F25" s="8">
        <v>3441</v>
      </c>
      <c r="G25" s="8">
        <v>8590</v>
      </c>
      <c r="H25" s="8">
        <v>2442</v>
      </c>
      <c r="I25" s="8">
        <v>0</v>
      </c>
      <c r="J25" s="8">
        <v>8129</v>
      </c>
      <c r="K25" s="8">
        <v>1598</v>
      </c>
      <c r="L25" s="8">
        <f>SUM(F25:K25)</f>
        <v>24200</v>
      </c>
      <c r="M25" s="10">
        <f t="shared" si="3"/>
        <v>81395</v>
      </c>
    </row>
    <row r="26" spans="1:13" ht="21.75" thickBot="1">
      <c r="A26" s="18" t="s">
        <v>48</v>
      </c>
      <c r="B26" s="19">
        <f aca="true" t="shared" si="4" ref="B26:H26">SUM(B21:B25)</f>
        <v>2451080</v>
      </c>
      <c r="C26" s="19">
        <f t="shared" si="4"/>
        <v>1666826</v>
      </c>
      <c r="D26" s="19">
        <f t="shared" si="4"/>
        <v>1592310</v>
      </c>
      <c r="E26" s="19">
        <f t="shared" si="4"/>
        <v>2376564</v>
      </c>
      <c r="F26" s="19">
        <f t="shared" si="4"/>
        <v>49931</v>
      </c>
      <c r="G26" s="19">
        <f t="shared" si="4"/>
        <v>546340.95</v>
      </c>
      <c r="H26" s="19">
        <f t="shared" si="4"/>
        <v>320750.06</v>
      </c>
      <c r="I26" s="19">
        <f>SUM(I21:I25)</f>
        <v>245524.81</v>
      </c>
      <c r="J26" s="19">
        <v>285318.58</v>
      </c>
      <c r="K26" s="19">
        <f>SUM(K25+K24+K23+K22+K21)</f>
        <v>499615.06</v>
      </c>
      <c r="L26" s="19">
        <f>SUM(L21:L25)</f>
        <v>1947480.4600000002</v>
      </c>
      <c r="M26" s="21">
        <f t="shared" si="3"/>
        <v>429083.5399999998</v>
      </c>
    </row>
    <row r="27" spans="1:13" ht="21.75" thickTop="1">
      <c r="A27" s="34"/>
      <c r="B27" s="26"/>
      <c r="C27" s="26"/>
      <c r="D27" s="26"/>
      <c r="E27" s="26"/>
      <c r="F27" s="26"/>
      <c r="G27" s="26"/>
      <c r="H27" s="28"/>
      <c r="I27" s="26"/>
      <c r="J27" s="26"/>
      <c r="K27" s="26"/>
      <c r="L27" s="26"/>
      <c r="M27" s="26"/>
    </row>
    <row r="28" spans="1:13" ht="26.25">
      <c r="A28" s="61" t="s">
        <v>29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</row>
    <row r="29" spans="1:13" ht="26.25">
      <c r="A29" s="61" t="s">
        <v>30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</row>
    <row r="30" ht="26.25">
      <c r="A30" s="3" t="s">
        <v>31</v>
      </c>
    </row>
    <row r="31" spans="1:13" ht="21">
      <c r="A31" s="62" t="s">
        <v>3</v>
      </c>
      <c r="B31" s="62" t="s">
        <v>4</v>
      </c>
      <c r="C31" s="62" t="s">
        <v>5</v>
      </c>
      <c r="D31" s="64" t="s">
        <v>6</v>
      </c>
      <c r="E31" s="62" t="s">
        <v>7</v>
      </c>
      <c r="F31" s="62" t="s">
        <v>23</v>
      </c>
      <c r="G31" s="62"/>
      <c r="H31" s="62"/>
      <c r="I31" s="62"/>
      <c r="J31" s="62"/>
      <c r="K31" s="62"/>
      <c r="L31" s="62" t="s">
        <v>9</v>
      </c>
      <c r="M31" s="62" t="s">
        <v>10</v>
      </c>
    </row>
    <row r="32" spans="1:13" ht="21.75" thickBot="1">
      <c r="A32" s="63"/>
      <c r="B32" s="63"/>
      <c r="C32" s="63"/>
      <c r="D32" s="65"/>
      <c r="E32" s="63"/>
      <c r="F32" s="32" t="s">
        <v>11</v>
      </c>
      <c r="G32" s="32" t="s">
        <v>12</v>
      </c>
      <c r="H32" s="32" t="s">
        <v>158</v>
      </c>
      <c r="I32" s="32" t="s">
        <v>32</v>
      </c>
      <c r="J32" s="32" t="s">
        <v>161</v>
      </c>
      <c r="K32" s="32" t="s">
        <v>162</v>
      </c>
      <c r="L32" s="63"/>
      <c r="M32" s="63"/>
    </row>
    <row r="33" spans="1:13" ht="21.75" thickTop="1">
      <c r="A33" s="33" t="s">
        <v>49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21">
      <c r="A34" s="8" t="s">
        <v>41</v>
      </c>
      <c r="B34" s="8">
        <v>300000</v>
      </c>
      <c r="C34" s="8">
        <v>93200</v>
      </c>
      <c r="D34" s="8">
        <v>808700</v>
      </c>
      <c r="E34" s="8">
        <f>B34+D34-C34</f>
        <v>1015500</v>
      </c>
      <c r="F34" s="8">
        <v>0</v>
      </c>
      <c r="G34" s="8">
        <v>59965</v>
      </c>
      <c r="H34" s="8">
        <v>216936.8</v>
      </c>
      <c r="I34" s="8">
        <v>11483</v>
      </c>
      <c r="J34" s="8">
        <v>245410.85</v>
      </c>
      <c r="K34" s="8">
        <v>357367.8</v>
      </c>
      <c r="L34" s="8">
        <f>SUM(F34:K34)</f>
        <v>891163.45</v>
      </c>
      <c r="M34" s="10">
        <f>E34-(SUM(F34:K34))</f>
        <v>124336.55000000005</v>
      </c>
    </row>
    <row r="35" spans="1:13" ht="21">
      <c r="A35" s="8" t="s">
        <v>50</v>
      </c>
      <c r="B35" s="8">
        <v>4100</v>
      </c>
      <c r="C35" s="8">
        <v>4100</v>
      </c>
      <c r="D35" s="8">
        <v>0</v>
      </c>
      <c r="E35" s="8">
        <f>B35+D35-C35</f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f>SUM(F35:K35)</f>
        <v>0</v>
      </c>
      <c r="M35" s="10">
        <f>E35-(SUM(F35:K35))</f>
        <v>0</v>
      </c>
    </row>
    <row r="36" spans="1:13" ht="21.75" thickBot="1">
      <c r="A36" s="18" t="s">
        <v>51</v>
      </c>
      <c r="B36" s="19">
        <v>304100</v>
      </c>
      <c r="C36" s="19">
        <v>97300</v>
      </c>
      <c r="D36" s="19">
        <f>SUM(D34:D35)</f>
        <v>808700</v>
      </c>
      <c r="E36" s="19">
        <f>SUM(E34:E35)</f>
        <v>1015500</v>
      </c>
      <c r="F36" s="19">
        <f>SUM(F35)</f>
        <v>0</v>
      </c>
      <c r="G36" s="19">
        <f>SUM(G34:G35)</f>
        <v>59965</v>
      </c>
      <c r="H36" s="19">
        <f>SUM(H34:H35)</f>
        <v>216936.8</v>
      </c>
      <c r="I36" s="19">
        <f>SUM(I34:I35)</f>
        <v>11483</v>
      </c>
      <c r="J36" s="19">
        <v>245410.85</v>
      </c>
      <c r="K36" s="19">
        <f>SUM(K34:K35)</f>
        <v>357367.8</v>
      </c>
      <c r="L36" s="19">
        <f>SUM(L34:L35)</f>
        <v>891163.45</v>
      </c>
      <c r="M36" s="21">
        <f>SUM(M34:M35)</f>
        <v>124336.55000000005</v>
      </c>
    </row>
    <row r="37" spans="1:13" ht="21.75" thickTop="1">
      <c r="A37" s="33" t="s">
        <v>52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21">
      <c r="A38" s="8" t="s">
        <v>41</v>
      </c>
      <c r="B38" s="8">
        <v>225100</v>
      </c>
      <c r="C38" s="8">
        <v>0</v>
      </c>
      <c r="D38" s="8">
        <v>0</v>
      </c>
      <c r="E38" s="8">
        <f>B38+D38-C38</f>
        <v>225100</v>
      </c>
      <c r="F38" s="35">
        <v>0</v>
      </c>
      <c r="G38" s="8">
        <v>7840</v>
      </c>
      <c r="H38" s="8">
        <v>3034</v>
      </c>
      <c r="I38" s="8">
        <v>3136</v>
      </c>
      <c r="J38" s="8">
        <v>1568</v>
      </c>
      <c r="K38" s="8">
        <v>5067.81</v>
      </c>
      <c r="L38" s="8">
        <f>SUM(F38:K38)</f>
        <v>20645.81</v>
      </c>
      <c r="M38" s="10">
        <f>E38-(SUM(F38:K38))</f>
        <v>204454.19</v>
      </c>
    </row>
    <row r="39" spans="1:13" ht="21.75" thickBot="1">
      <c r="A39" s="18" t="s">
        <v>53</v>
      </c>
      <c r="B39" s="19">
        <f aca="true" t="shared" si="5" ref="B39:G39">SUM(B38)</f>
        <v>225100</v>
      </c>
      <c r="C39" s="19">
        <f t="shared" si="5"/>
        <v>0</v>
      </c>
      <c r="D39" s="19">
        <f t="shared" si="5"/>
        <v>0</v>
      </c>
      <c r="E39" s="19">
        <f t="shared" si="5"/>
        <v>225100</v>
      </c>
      <c r="F39" s="19">
        <f t="shared" si="5"/>
        <v>0</v>
      </c>
      <c r="G39" s="19">
        <f t="shared" si="5"/>
        <v>7840</v>
      </c>
      <c r="H39" s="19">
        <f>SUM(H38)</f>
        <v>3034</v>
      </c>
      <c r="I39" s="19">
        <f>SUM(I38)</f>
        <v>3136</v>
      </c>
      <c r="J39" s="19">
        <v>1568</v>
      </c>
      <c r="K39" s="19">
        <v>5067.81</v>
      </c>
      <c r="L39" s="19">
        <f>SUM(L38)</f>
        <v>20645.81</v>
      </c>
      <c r="M39" s="21">
        <f>E39-(SUM(F39:K39))</f>
        <v>204454.19</v>
      </c>
    </row>
    <row r="40" spans="1:13" ht="21.75" thickTop="1">
      <c r="A40" s="33" t="s">
        <v>54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21">
      <c r="A41" s="12" t="s">
        <v>41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10"/>
    </row>
    <row r="42" spans="1:13" ht="21">
      <c r="A42" s="8" t="s">
        <v>55</v>
      </c>
      <c r="B42" s="36">
        <v>1100000</v>
      </c>
      <c r="C42" s="36">
        <v>0</v>
      </c>
      <c r="D42" s="36">
        <v>0</v>
      </c>
      <c r="E42" s="8">
        <f>B42+D42-C42</f>
        <v>1100000</v>
      </c>
      <c r="F42" s="8">
        <v>197400</v>
      </c>
      <c r="G42" s="8">
        <v>216006</v>
      </c>
      <c r="H42" s="8">
        <v>250385</v>
      </c>
      <c r="I42" s="37">
        <v>50880</v>
      </c>
      <c r="J42" s="37">
        <v>67560</v>
      </c>
      <c r="K42" s="37">
        <v>107300</v>
      </c>
      <c r="L42" s="8">
        <f>SUM(F42:K42)</f>
        <v>889531</v>
      </c>
      <c r="M42" s="10">
        <f>E42-(SUM(F42:K42))</f>
        <v>210469</v>
      </c>
    </row>
    <row r="43" spans="1:13" ht="21">
      <c r="A43" s="8" t="s">
        <v>56</v>
      </c>
      <c r="B43" s="36">
        <v>90000</v>
      </c>
      <c r="C43" s="36">
        <v>0</v>
      </c>
      <c r="D43" s="36">
        <v>0</v>
      </c>
      <c r="E43" s="8">
        <f>B43+D43-C43</f>
        <v>90000</v>
      </c>
      <c r="F43" s="35">
        <v>0</v>
      </c>
      <c r="G43" s="8">
        <v>0</v>
      </c>
      <c r="H43" s="8">
        <v>90000</v>
      </c>
      <c r="I43" s="8">
        <v>0</v>
      </c>
      <c r="J43" s="8">
        <v>0</v>
      </c>
      <c r="K43" s="8">
        <v>0</v>
      </c>
      <c r="L43" s="8">
        <f>SUM(F43:K43)</f>
        <v>90000</v>
      </c>
      <c r="M43" s="10">
        <f>E43-(SUM(F43:K43))</f>
        <v>0</v>
      </c>
    </row>
    <row r="44" spans="1:13" ht="21">
      <c r="A44" s="8" t="s">
        <v>57</v>
      </c>
      <c r="B44" s="8">
        <v>80000</v>
      </c>
      <c r="C44" s="8">
        <v>0</v>
      </c>
      <c r="D44" s="8">
        <v>0</v>
      </c>
      <c r="E44" s="8">
        <f>B44+D44-C44</f>
        <v>80000</v>
      </c>
      <c r="F44" s="35">
        <v>0</v>
      </c>
      <c r="G44" s="8">
        <v>0</v>
      </c>
      <c r="H44" s="8">
        <v>0</v>
      </c>
      <c r="I44" s="8">
        <v>0</v>
      </c>
      <c r="J44" s="8">
        <v>0</v>
      </c>
      <c r="K44" s="8">
        <v>41314</v>
      </c>
      <c r="L44" s="8">
        <f>SUM(F44:K44)</f>
        <v>41314</v>
      </c>
      <c r="M44" s="10">
        <f>E44-(SUM(F44:K44))</f>
        <v>38686</v>
      </c>
    </row>
    <row r="45" spans="1:13" ht="21">
      <c r="A45" s="8" t="s">
        <v>58</v>
      </c>
      <c r="B45" s="36">
        <v>50000</v>
      </c>
      <c r="C45" s="36">
        <v>0</v>
      </c>
      <c r="D45" s="36">
        <v>0</v>
      </c>
      <c r="E45" s="8">
        <f aca="true" t="shared" si="6" ref="E45:E51">B45+D45-C45</f>
        <v>50000</v>
      </c>
      <c r="F45" s="35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f aca="true" t="shared" si="7" ref="L45:L51">SUM(F45:K45)</f>
        <v>0</v>
      </c>
      <c r="M45" s="10">
        <f aca="true" t="shared" si="8" ref="M45:M51">E45-(SUM(F45:K45))</f>
        <v>50000</v>
      </c>
    </row>
    <row r="46" spans="1:13" ht="21">
      <c r="A46" s="8" t="s">
        <v>59</v>
      </c>
      <c r="B46" s="36">
        <v>10000</v>
      </c>
      <c r="C46" s="36">
        <v>0</v>
      </c>
      <c r="D46" s="36">
        <v>0</v>
      </c>
      <c r="E46" s="8">
        <f t="shared" si="6"/>
        <v>10000</v>
      </c>
      <c r="F46" s="35">
        <v>0</v>
      </c>
      <c r="G46" s="8">
        <v>0</v>
      </c>
      <c r="H46" s="8">
        <v>0</v>
      </c>
      <c r="I46" s="8">
        <v>0</v>
      </c>
      <c r="J46" s="8">
        <v>0</v>
      </c>
      <c r="K46" s="8">
        <v>548</v>
      </c>
      <c r="L46" s="8">
        <f t="shared" si="7"/>
        <v>548</v>
      </c>
      <c r="M46" s="10">
        <f t="shared" si="8"/>
        <v>9452</v>
      </c>
    </row>
    <row r="47" spans="1:13" ht="21">
      <c r="A47" s="8" t="s">
        <v>60</v>
      </c>
      <c r="B47" s="36">
        <v>30000</v>
      </c>
      <c r="C47" s="36">
        <v>0</v>
      </c>
      <c r="D47" s="36">
        <v>0</v>
      </c>
      <c r="E47" s="8">
        <f t="shared" si="6"/>
        <v>30000</v>
      </c>
      <c r="F47" s="35">
        <v>0</v>
      </c>
      <c r="G47" s="8">
        <v>0</v>
      </c>
      <c r="H47" s="37">
        <v>9504</v>
      </c>
      <c r="I47" s="8">
        <v>0</v>
      </c>
      <c r="J47" s="8">
        <v>0</v>
      </c>
      <c r="K47" s="8">
        <v>0</v>
      </c>
      <c r="L47" s="8">
        <f t="shared" si="7"/>
        <v>9504</v>
      </c>
      <c r="M47" s="10">
        <f t="shared" si="8"/>
        <v>20496</v>
      </c>
    </row>
    <row r="48" spans="1:13" ht="21">
      <c r="A48" s="8" t="s">
        <v>61</v>
      </c>
      <c r="B48" s="8">
        <v>1500000</v>
      </c>
      <c r="C48" s="8">
        <v>350000</v>
      </c>
      <c r="D48" s="8">
        <v>450000</v>
      </c>
      <c r="E48" s="8">
        <f t="shared" si="6"/>
        <v>1600000</v>
      </c>
      <c r="F48" s="8">
        <v>230200</v>
      </c>
      <c r="G48" s="8">
        <v>466252</v>
      </c>
      <c r="H48" s="37">
        <v>244962</v>
      </c>
      <c r="I48" s="37">
        <v>113600</v>
      </c>
      <c r="J48" s="37">
        <v>95501</v>
      </c>
      <c r="K48" s="37">
        <v>251326</v>
      </c>
      <c r="L48" s="8">
        <f t="shared" si="7"/>
        <v>1401841</v>
      </c>
      <c r="M48" s="10">
        <f t="shared" si="8"/>
        <v>198159</v>
      </c>
    </row>
    <row r="49" spans="1:13" ht="21">
      <c r="A49" s="8" t="s">
        <v>62</v>
      </c>
      <c r="B49" s="8">
        <v>1800000</v>
      </c>
      <c r="C49" s="8">
        <v>400000</v>
      </c>
      <c r="D49" s="8">
        <v>1933664</v>
      </c>
      <c r="E49" s="8">
        <f t="shared" si="6"/>
        <v>3333664</v>
      </c>
      <c r="F49" s="8">
        <v>609218</v>
      </c>
      <c r="G49" s="8">
        <v>615811</v>
      </c>
      <c r="H49" s="37">
        <v>644882</v>
      </c>
      <c r="I49" s="37">
        <v>531742</v>
      </c>
      <c r="J49" s="37">
        <v>402390.25</v>
      </c>
      <c r="K49" s="37">
        <v>424690</v>
      </c>
      <c r="L49" s="8">
        <f t="shared" si="7"/>
        <v>3228733.25</v>
      </c>
      <c r="M49" s="10">
        <f t="shared" si="8"/>
        <v>104930.75</v>
      </c>
    </row>
    <row r="50" spans="1:13" ht="21">
      <c r="A50" s="8" t="s">
        <v>63</v>
      </c>
      <c r="B50" s="8">
        <v>350000</v>
      </c>
      <c r="C50" s="8">
        <v>0</v>
      </c>
      <c r="D50" s="8">
        <v>4224</v>
      </c>
      <c r="E50" s="8">
        <f t="shared" si="6"/>
        <v>354224</v>
      </c>
      <c r="F50" s="35">
        <v>0</v>
      </c>
      <c r="G50" s="8">
        <v>0</v>
      </c>
      <c r="H50" s="37">
        <v>194400</v>
      </c>
      <c r="I50" s="8">
        <v>0</v>
      </c>
      <c r="J50" s="8">
        <v>0</v>
      </c>
      <c r="K50" s="8">
        <v>0</v>
      </c>
      <c r="L50" s="8">
        <f t="shared" si="7"/>
        <v>194400</v>
      </c>
      <c r="M50" s="10">
        <f t="shared" si="8"/>
        <v>159824</v>
      </c>
    </row>
    <row r="51" spans="1:13" ht="21">
      <c r="A51" s="8" t="s">
        <v>64</v>
      </c>
      <c r="B51" s="8">
        <v>20000</v>
      </c>
      <c r="C51" s="8">
        <v>0</v>
      </c>
      <c r="D51" s="8">
        <v>0</v>
      </c>
      <c r="E51" s="8">
        <f t="shared" si="6"/>
        <v>20000</v>
      </c>
      <c r="F51" s="35">
        <v>0</v>
      </c>
      <c r="G51" s="8">
        <v>0</v>
      </c>
      <c r="H51" s="37">
        <v>0</v>
      </c>
      <c r="I51" s="8">
        <v>0</v>
      </c>
      <c r="J51" s="8">
        <v>0</v>
      </c>
      <c r="K51" s="8">
        <v>0</v>
      </c>
      <c r="L51" s="8">
        <f t="shared" si="7"/>
        <v>0</v>
      </c>
      <c r="M51" s="10">
        <f t="shared" si="8"/>
        <v>20000</v>
      </c>
    </row>
    <row r="52" spans="1:13" ht="21">
      <c r="A52" s="8" t="s">
        <v>65</v>
      </c>
      <c r="B52" s="8">
        <v>1000000</v>
      </c>
      <c r="C52" s="8">
        <v>300000</v>
      </c>
      <c r="D52" s="8">
        <v>900000</v>
      </c>
      <c r="E52" s="8">
        <f>B52+D52-C52</f>
        <v>1600000</v>
      </c>
      <c r="F52" s="8">
        <v>77078</v>
      </c>
      <c r="G52" s="8">
        <v>1194280</v>
      </c>
      <c r="H52" s="37">
        <v>84290</v>
      </c>
      <c r="I52" s="37">
        <v>36000</v>
      </c>
      <c r="J52" s="37">
        <v>18000</v>
      </c>
      <c r="K52" s="37">
        <v>50297</v>
      </c>
      <c r="L52" s="8">
        <f>SUM(F52:K52)</f>
        <v>1459945</v>
      </c>
      <c r="M52" s="10">
        <f>E52-(SUM(F52:K52))</f>
        <v>140055</v>
      </c>
    </row>
    <row r="53" spans="1:13" ht="21">
      <c r="A53" s="38" t="s">
        <v>66</v>
      </c>
      <c r="B53" s="8">
        <v>400000</v>
      </c>
      <c r="C53" s="8">
        <v>75500</v>
      </c>
      <c r="D53" s="8">
        <v>0</v>
      </c>
      <c r="E53" s="8">
        <f>B53+D53-C53</f>
        <v>324500</v>
      </c>
      <c r="F53" s="35">
        <v>0</v>
      </c>
      <c r="G53" s="8">
        <v>0</v>
      </c>
      <c r="H53" s="37">
        <v>0</v>
      </c>
      <c r="I53" s="37">
        <v>0</v>
      </c>
      <c r="J53" s="37">
        <v>0</v>
      </c>
      <c r="K53" s="37">
        <v>0</v>
      </c>
      <c r="L53" s="8">
        <f>SUM(F53:K53)</f>
        <v>0</v>
      </c>
      <c r="M53" s="10">
        <f>E53-(SUM(F53:K53))</f>
        <v>324500</v>
      </c>
    </row>
    <row r="54" spans="1:13" ht="21">
      <c r="A54" s="8" t="s">
        <v>67</v>
      </c>
      <c r="B54" s="8">
        <v>2200000</v>
      </c>
      <c r="C54" s="8">
        <v>0</v>
      </c>
      <c r="D54" s="8">
        <v>0</v>
      </c>
      <c r="E54" s="8">
        <f>B54+D54-C54</f>
        <v>2200000</v>
      </c>
      <c r="F54" s="35">
        <v>0</v>
      </c>
      <c r="G54" s="35">
        <v>11880</v>
      </c>
      <c r="H54" s="37">
        <v>0</v>
      </c>
      <c r="I54" s="37">
        <v>139925</v>
      </c>
      <c r="J54" s="37">
        <v>0</v>
      </c>
      <c r="K54" s="37">
        <v>64620</v>
      </c>
      <c r="L54" s="8">
        <f>SUM(F54:K54)</f>
        <v>216425</v>
      </c>
      <c r="M54" s="10">
        <f>E54-(SUM(F54:K54))</f>
        <v>1983575</v>
      </c>
    </row>
    <row r="55" spans="1:13" ht="21.75" customHeight="1">
      <c r="A55" s="61" t="s">
        <v>29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1:13" ht="23.25" customHeight="1">
      <c r="A56" s="61" t="s">
        <v>30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</row>
    <row r="57" ht="24" customHeight="1">
      <c r="A57" s="3" t="s">
        <v>31</v>
      </c>
    </row>
    <row r="58" spans="1:13" ht="21">
      <c r="A58" s="62" t="s">
        <v>3</v>
      </c>
      <c r="B58" s="62" t="s">
        <v>4</v>
      </c>
      <c r="C58" s="62" t="s">
        <v>5</v>
      </c>
      <c r="D58" s="64" t="s">
        <v>6</v>
      </c>
      <c r="E58" s="62" t="s">
        <v>7</v>
      </c>
      <c r="F58" s="62" t="s">
        <v>23</v>
      </c>
      <c r="G58" s="62"/>
      <c r="H58" s="62"/>
      <c r="I58" s="62"/>
      <c r="J58" s="62"/>
      <c r="K58" s="62"/>
      <c r="L58" s="62" t="s">
        <v>9</v>
      </c>
      <c r="M58" s="62" t="s">
        <v>10</v>
      </c>
    </row>
    <row r="59" spans="1:13" ht="19.5" customHeight="1" thickBot="1">
      <c r="A59" s="63"/>
      <c r="B59" s="63"/>
      <c r="C59" s="63"/>
      <c r="D59" s="65"/>
      <c r="E59" s="63"/>
      <c r="F59" s="32" t="s">
        <v>11</v>
      </c>
      <c r="G59" s="32" t="s">
        <v>12</v>
      </c>
      <c r="H59" s="32" t="s">
        <v>158</v>
      </c>
      <c r="I59" s="32" t="s">
        <v>32</v>
      </c>
      <c r="J59" s="32" t="s">
        <v>161</v>
      </c>
      <c r="K59" s="32" t="s">
        <v>162</v>
      </c>
      <c r="L59" s="63"/>
      <c r="M59" s="63"/>
    </row>
    <row r="60" spans="1:13" ht="21.75" thickTop="1">
      <c r="A60" s="33" t="s">
        <v>54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8.75" customHeight="1">
      <c r="A61" s="12" t="s">
        <v>68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10"/>
    </row>
    <row r="62" spans="1:13" ht="21">
      <c r="A62" s="8" t="s">
        <v>69</v>
      </c>
      <c r="B62" s="8">
        <v>70000</v>
      </c>
      <c r="C62" s="8">
        <v>0</v>
      </c>
      <c r="D62" s="8">
        <v>0</v>
      </c>
      <c r="E62" s="8">
        <f aca="true" t="shared" si="9" ref="E62:E68">B62+D62-C62</f>
        <v>70000</v>
      </c>
      <c r="F62" s="35">
        <v>0</v>
      </c>
      <c r="G62" s="8">
        <v>0</v>
      </c>
      <c r="H62" s="37">
        <v>0</v>
      </c>
      <c r="I62" s="37">
        <v>0</v>
      </c>
      <c r="J62" s="37">
        <v>0</v>
      </c>
      <c r="K62" s="37">
        <v>70000</v>
      </c>
      <c r="L62" s="8">
        <f aca="true" t="shared" si="10" ref="L62:L68">SUM(F62:K62)</f>
        <v>70000</v>
      </c>
      <c r="M62" s="10">
        <f aca="true" t="shared" si="11" ref="M62:M68">E62-(SUM(F62:K62))</f>
        <v>0</v>
      </c>
    </row>
    <row r="63" spans="1:13" ht="21">
      <c r="A63" s="8" t="s">
        <v>70</v>
      </c>
      <c r="B63" s="8">
        <v>170000</v>
      </c>
      <c r="C63" s="8">
        <v>0</v>
      </c>
      <c r="D63" s="8">
        <v>0</v>
      </c>
      <c r="E63" s="8">
        <f t="shared" si="9"/>
        <v>170000</v>
      </c>
      <c r="F63" s="35">
        <v>0</v>
      </c>
      <c r="G63" s="8">
        <v>0</v>
      </c>
      <c r="H63" s="37">
        <v>42000</v>
      </c>
      <c r="I63" s="37">
        <v>0</v>
      </c>
      <c r="J63" s="37">
        <v>18560</v>
      </c>
      <c r="K63" s="37">
        <v>3350</v>
      </c>
      <c r="L63" s="8">
        <f t="shared" si="10"/>
        <v>63910</v>
      </c>
      <c r="M63" s="10">
        <f t="shared" si="11"/>
        <v>106090</v>
      </c>
    </row>
    <row r="64" spans="1:13" ht="21">
      <c r="A64" s="8" t="s">
        <v>71</v>
      </c>
      <c r="B64" s="8">
        <v>5000</v>
      </c>
      <c r="C64" s="8">
        <v>0</v>
      </c>
      <c r="D64" s="8">
        <v>0</v>
      </c>
      <c r="E64" s="8">
        <f t="shared" si="9"/>
        <v>5000</v>
      </c>
      <c r="F64" s="35">
        <v>0</v>
      </c>
      <c r="G64" s="8">
        <v>0</v>
      </c>
      <c r="H64" s="37">
        <v>0</v>
      </c>
      <c r="I64" s="37">
        <v>0</v>
      </c>
      <c r="J64" s="37">
        <v>0</v>
      </c>
      <c r="K64" s="37">
        <v>5000</v>
      </c>
      <c r="L64" s="8">
        <f t="shared" si="10"/>
        <v>5000</v>
      </c>
      <c r="M64" s="10">
        <f t="shared" si="11"/>
        <v>0</v>
      </c>
    </row>
    <row r="65" spans="1:13" ht="21">
      <c r="A65" s="8" t="s">
        <v>72</v>
      </c>
      <c r="B65" s="8">
        <v>5000</v>
      </c>
      <c r="C65" s="8">
        <v>0</v>
      </c>
      <c r="D65" s="8">
        <v>0</v>
      </c>
      <c r="E65" s="8">
        <f t="shared" si="9"/>
        <v>5000</v>
      </c>
      <c r="F65" s="35">
        <v>0</v>
      </c>
      <c r="G65" s="8">
        <v>0</v>
      </c>
      <c r="H65" s="37">
        <v>0</v>
      </c>
      <c r="I65" s="37">
        <v>0</v>
      </c>
      <c r="J65" s="37">
        <v>0</v>
      </c>
      <c r="K65" s="37">
        <v>5000</v>
      </c>
      <c r="L65" s="8">
        <f t="shared" si="10"/>
        <v>5000</v>
      </c>
      <c r="M65" s="10">
        <f t="shared" si="11"/>
        <v>0</v>
      </c>
    </row>
    <row r="66" spans="1:13" ht="21">
      <c r="A66" s="8" t="s">
        <v>73</v>
      </c>
      <c r="B66" s="8">
        <v>100000</v>
      </c>
      <c r="C66" s="8">
        <v>0</v>
      </c>
      <c r="D66" s="8">
        <v>0</v>
      </c>
      <c r="E66" s="8">
        <f t="shared" si="9"/>
        <v>100000</v>
      </c>
      <c r="F66" s="35">
        <v>0</v>
      </c>
      <c r="G66" s="8">
        <v>0</v>
      </c>
      <c r="H66" s="37">
        <v>0</v>
      </c>
      <c r="I66" s="37">
        <v>0</v>
      </c>
      <c r="J66" s="37">
        <v>0</v>
      </c>
      <c r="K66" s="37">
        <v>0</v>
      </c>
      <c r="L66" s="8">
        <f t="shared" si="10"/>
        <v>0</v>
      </c>
      <c r="M66" s="10">
        <f t="shared" si="11"/>
        <v>100000</v>
      </c>
    </row>
    <row r="67" spans="1:13" ht="21">
      <c r="A67" s="8" t="s">
        <v>74</v>
      </c>
      <c r="B67" s="8">
        <v>10000</v>
      </c>
      <c r="C67" s="8">
        <v>0</v>
      </c>
      <c r="D67" s="8">
        <v>0</v>
      </c>
      <c r="E67" s="8">
        <f t="shared" si="9"/>
        <v>10000</v>
      </c>
      <c r="F67" s="35">
        <v>0</v>
      </c>
      <c r="G67" s="8">
        <v>10000</v>
      </c>
      <c r="H67" s="37">
        <v>0</v>
      </c>
      <c r="I67" s="37">
        <v>0</v>
      </c>
      <c r="J67" s="37">
        <v>0</v>
      </c>
      <c r="K67" s="37">
        <v>0</v>
      </c>
      <c r="L67" s="8">
        <f t="shared" si="10"/>
        <v>10000</v>
      </c>
      <c r="M67" s="10">
        <f t="shared" si="11"/>
        <v>0</v>
      </c>
    </row>
    <row r="68" spans="1:13" ht="21">
      <c r="A68" s="8" t="s">
        <v>75</v>
      </c>
      <c r="B68" s="8">
        <v>90000</v>
      </c>
      <c r="C68" s="8">
        <v>0</v>
      </c>
      <c r="D68" s="8">
        <v>30000</v>
      </c>
      <c r="E68" s="8">
        <f t="shared" si="9"/>
        <v>120000</v>
      </c>
      <c r="F68" s="35">
        <v>0</v>
      </c>
      <c r="G68" s="8">
        <v>3000</v>
      </c>
      <c r="H68" s="37">
        <v>40000</v>
      </c>
      <c r="I68" s="37">
        <v>0</v>
      </c>
      <c r="J68" s="37">
        <v>0</v>
      </c>
      <c r="K68" s="37">
        <v>82000</v>
      </c>
      <c r="L68" s="8">
        <f t="shared" si="10"/>
        <v>125000</v>
      </c>
      <c r="M68" s="10">
        <f t="shared" si="11"/>
        <v>-5000</v>
      </c>
    </row>
    <row r="69" spans="1:13" ht="21.75" thickBot="1">
      <c r="A69" s="18" t="s">
        <v>76</v>
      </c>
      <c r="B69" s="19">
        <v>9080000</v>
      </c>
      <c r="C69" s="19">
        <v>1125500</v>
      </c>
      <c r="D69" s="19">
        <v>3317888</v>
      </c>
      <c r="E69" s="19">
        <v>11272388</v>
      </c>
      <c r="F69" s="39">
        <v>1113896</v>
      </c>
      <c r="G69" s="19">
        <v>2517229</v>
      </c>
      <c r="H69" s="41">
        <f>SUM(H68+H67+H66+H65+H64+H63+H62+H54+H53+H52+H51+H50+H49+H48+H47+H46+H45+H44+H43+H42)</f>
        <v>1600423</v>
      </c>
      <c r="I69" s="41">
        <f>I68+I67+I66+I65+I64+I63+I62+I54+I53+I52+I51+I50+I49+I48+I47+I46+I45+I44+I43+I42</f>
        <v>872147</v>
      </c>
      <c r="J69" s="40">
        <v>602011.25</v>
      </c>
      <c r="K69" s="41">
        <f>SUM(K68+K67+K66+K65+K64+K63+K62+K54+K53+K52+K51+K50+K49+K48+K47+K46+K45+K44+K43+K42)</f>
        <v>1105445</v>
      </c>
      <c r="L69" s="19">
        <f>K69+J69+I69+H69+G69+F69</f>
        <v>7811151.25</v>
      </c>
      <c r="M69" s="21">
        <f>E69-L69</f>
        <v>3461236.75</v>
      </c>
    </row>
    <row r="70" spans="1:13" ht="21.75" thickTop="1">
      <c r="A70" s="12" t="s">
        <v>35</v>
      </c>
      <c r="B70" s="7"/>
      <c r="C70" s="7"/>
      <c r="D70" s="7"/>
      <c r="E70" s="7"/>
      <c r="F70" s="7"/>
      <c r="G70" s="7"/>
      <c r="H70" s="42"/>
      <c r="I70" s="42"/>
      <c r="J70" s="42"/>
      <c r="K70" s="42"/>
      <c r="L70" s="7"/>
      <c r="M70" s="43"/>
    </row>
    <row r="71" spans="1:13" ht="21">
      <c r="A71" s="8" t="s">
        <v>77</v>
      </c>
      <c r="B71" s="8">
        <v>5000</v>
      </c>
      <c r="C71" s="8">
        <v>0</v>
      </c>
      <c r="D71" s="8">
        <v>0</v>
      </c>
      <c r="E71" s="8">
        <f>B71+D71-C71</f>
        <v>5000</v>
      </c>
      <c r="F71" s="35">
        <v>0</v>
      </c>
      <c r="G71" s="8">
        <v>5000</v>
      </c>
      <c r="H71" s="37">
        <v>0</v>
      </c>
      <c r="I71" s="37">
        <v>0</v>
      </c>
      <c r="J71" s="37">
        <v>0</v>
      </c>
      <c r="K71" s="37">
        <v>0</v>
      </c>
      <c r="L71" s="8">
        <f aca="true" t="shared" si="12" ref="L71:L80">SUM(F71:K71)</f>
        <v>5000</v>
      </c>
      <c r="M71" s="10">
        <f>E71-(SUM(F71:K71))</f>
        <v>0</v>
      </c>
    </row>
    <row r="72" spans="1:13" ht="21">
      <c r="A72" s="8" t="s">
        <v>78</v>
      </c>
      <c r="B72" s="8">
        <v>10000</v>
      </c>
      <c r="C72" s="8">
        <v>0</v>
      </c>
      <c r="D72" s="8">
        <v>5600</v>
      </c>
      <c r="E72" s="8">
        <f>B72+D72-C72</f>
        <v>15600</v>
      </c>
      <c r="F72" s="35">
        <v>0</v>
      </c>
      <c r="G72" s="8">
        <v>15600</v>
      </c>
      <c r="H72" s="37">
        <v>0</v>
      </c>
      <c r="I72" s="37">
        <v>0</v>
      </c>
      <c r="J72" s="37">
        <v>0</v>
      </c>
      <c r="K72" s="37">
        <v>0</v>
      </c>
      <c r="L72" s="8">
        <f t="shared" si="12"/>
        <v>15600</v>
      </c>
      <c r="M72" s="10">
        <f>E72-(SUM(F72:K72))</f>
        <v>0</v>
      </c>
    </row>
    <row r="73" spans="1:13" ht="21">
      <c r="A73" s="8" t="s">
        <v>79</v>
      </c>
      <c r="B73" s="8">
        <v>10000</v>
      </c>
      <c r="C73" s="8">
        <v>0</v>
      </c>
      <c r="D73" s="8">
        <v>0</v>
      </c>
      <c r="E73" s="8">
        <f>B73+D73-C73</f>
        <v>10000</v>
      </c>
      <c r="F73" s="35">
        <v>0</v>
      </c>
      <c r="G73" s="8">
        <v>10000</v>
      </c>
      <c r="H73" s="37">
        <v>0</v>
      </c>
      <c r="I73" s="37">
        <v>0</v>
      </c>
      <c r="J73" s="37">
        <v>0</v>
      </c>
      <c r="K73" s="37">
        <v>0</v>
      </c>
      <c r="L73" s="8">
        <f t="shared" si="12"/>
        <v>10000</v>
      </c>
      <c r="M73" s="10">
        <f>E73-(SUM(F73:K73))</f>
        <v>0</v>
      </c>
    </row>
    <row r="74" spans="1:13" ht="21">
      <c r="A74" s="8" t="s">
        <v>80</v>
      </c>
      <c r="B74" s="8">
        <v>20000</v>
      </c>
      <c r="C74" s="8">
        <v>7900</v>
      </c>
      <c r="D74" s="8">
        <v>30000</v>
      </c>
      <c r="E74" s="8">
        <f>B74+D74-C74</f>
        <v>42100</v>
      </c>
      <c r="F74" s="35">
        <v>0</v>
      </c>
      <c r="G74" s="8">
        <v>0</v>
      </c>
      <c r="H74" s="37">
        <v>16100</v>
      </c>
      <c r="I74" s="37">
        <v>0</v>
      </c>
      <c r="J74" s="37">
        <v>0</v>
      </c>
      <c r="K74" s="37">
        <v>26000</v>
      </c>
      <c r="L74" s="8">
        <f t="shared" si="12"/>
        <v>42100</v>
      </c>
      <c r="M74" s="10">
        <f>E74-(SUM(F74:K74))</f>
        <v>0</v>
      </c>
    </row>
    <row r="75" spans="1:13" ht="21">
      <c r="A75" s="38" t="s">
        <v>81</v>
      </c>
      <c r="B75" s="8">
        <v>25000</v>
      </c>
      <c r="C75" s="8">
        <v>0</v>
      </c>
      <c r="D75" s="8">
        <v>30000</v>
      </c>
      <c r="E75" s="8">
        <f>B75+D75-C75</f>
        <v>55000</v>
      </c>
      <c r="F75" s="35">
        <v>0</v>
      </c>
      <c r="G75" s="8">
        <v>0</v>
      </c>
      <c r="H75" s="37">
        <v>0</v>
      </c>
      <c r="I75" s="37">
        <v>0</v>
      </c>
      <c r="J75" s="37">
        <v>0</v>
      </c>
      <c r="K75" s="37">
        <v>55000</v>
      </c>
      <c r="L75" s="8">
        <f>SUM(F75:K75)</f>
        <v>55000</v>
      </c>
      <c r="M75" s="10">
        <f>E75-(SUM(F75:K75))</f>
        <v>0</v>
      </c>
    </row>
    <row r="76" spans="1:13" ht="21">
      <c r="A76" s="8" t="s">
        <v>157</v>
      </c>
      <c r="B76" s="8">
        <v>8000</v>
      </c>
      <c r="C76" s="8">
        <v>0</v>
      </c>
      <c r="D76" s="8">
        <v>0</v>
      </c>
      <c r="E76" s="8">
        <v>8000</v>
      </c>
      <c r="F76" s="35">
        <v>0</v>
      </c>
      <c r="G76" s="8">
        <v>0</v>
      </c>
      <c r="H76" s="37">
        <v>0</v>
      </c>
      <c r="I76" s="37">
        <v>0</v>
      </c>
      <c r="J76" s="37">
        <v>7360</v>
      </c>
      <c r="K76" s="37">
        <v>0</v>
      </c>
      <c r="L76" s="8">
        <f>SUM(F76:K76)</f>
        <v>7360</v>
      </c>
      <c r="M76" s="10">
        <v>640</v>
      </c>
    </row>
    <row r="77" spans="1:13" ht="21">
      <c r="A77" s="8" t="s">
        <v>156</v>
      </c>
      <c r="B77" s="8">
        <v>7900</v>
      </c>
      <c r="C77" s="8">
        <v>0</v>
      </c>
      <c r="D77" s="8">
        <v>0</v>
      </c>
      <c r="E77" s="8">
        <f>B77+D77-C77</f>
        <v>7900</v>
      </c>
      <c r="F77" s="35">
        <v>0</v>
      </c>
      <c r="G77" s="8">
        <v>0</v>
      </c>
      <c r="H77" s="37">
        <v>0</v>
      </c>
      <c r="I77" s="37">
        <v>0</v>
      </c>
      <c r="J77" s="37">
        <v>7900</v>
      </c>
      <c r="K77" s="37">
        <v>0</v>
      </c>
      <c r="L77" s="8">
        <f>SUM(F77:K77)</f>
        <v>7900</v>
      </c>
      <c r="M77" s="10">
        <f>E77-(SUM(F77:K77))</f>
        <v>0</v>
      </c>
    </row>
    <row r="78" spans="1:13" ht="21">
      <c r="A78" s="8" t="s">
        <v>163</v>
      </c>
      <c r="B78" s="8">
        <v>95000</v>
      </c>
      <c r="C78" s="8">
        <v>0</v>
      </c>
      <c r="D78" s="8">
        <v>0</v>
      </c>
      <c r="E78" s="8">
        <v>95000</v>
      </c>
      <c r="F78" s="35">
        <v>0</v>
      </c>
      <c r="G78" s="8">
        <v>0</v>
      </c>
      <c r="H78" s="37">
        <v>0</v>
      </c>
      <c r="I78" s="37">
        <v>0</v>
      </c>
      <c r="J78" s="37">
        <v>0</v>
      </c>
      <c r="K78" s="37">
        <v>54400</v>
      </c>
      <c r="L78" s="8">
        <f>SUM(F78:K78)</f>
        <v>54400</v>
      </c>
      <c r="M78" s="10">
        <v>40600</v>
      </c>
    </row>
    <row r="79" spans="1:13" ht="21">
      <c r="A79" s="8" t="s">
        <v>164</v>
      </c>
      <c r="B79" s="8">
        <v>61200</v>
      </c>
      <c r="C79" s="8">
        <v>0</v>
      </c>
      <c r="D79" s="8">
        <v>0</v>
      </c>
      <c r="E79" s="8">
        <f>B79+D79-C79</f>
        <v>61200</v>
      </c>
      <c r="F79" s="35">
        <v>0</v>
      </c>
      <c r="G79" s="8">
        <v>0</v>
      </c>
      <c r="H79" s="37">
        <v>0</v>
      </c>
      <c r="I79" s="37">
        <v>0</v>
      </c>
      <c r="J79" s="37">
        <v>0</v>
      </c>
      <c r="K79" s="37">
        <v>60000</v>
      </c>
      <c r="L79" s="8">
        <f t="shared" si="12"/>
        <v>60000</v>
      </c>
      <c r="M79" s="10">
        <v>1200</v>
      </c>
    </row>
    <row r="80" spans="1:13" ht="21.75" thickBot="1">
      <c r="A80" s="18" t="s">
        <v>76</v>
      </c>
      <c r="B80" s="19">
        <f>SUM(B71:B79)</f>
        <v>242100</v>
      </c>
      <c r="C80" s="19">
        <v>7900</v>
      </c>
      <c r="D80" s="19">
        <f>SUM(D71:D79)</f>
        <v>65600</v>
      </c>
      <c r="E80" s="19">
        <f>SUM(E71:E79)</f>
        <v>299800</v>
      </c>
      <c r="F80" s="39">
        <v>0</v>
      </c>
      <c r="G80" s="19">
        <v>30600</v>
      </c>
      <c r="H80" s="40">
        <v>16100</v>
      </c>
      <c r="I80" s="40">
        <f>SUM(I71:I79)</f>
        <v>0</v>
      </c>
      <c r="J80" s="40">
        <v>15260</v>
      </c>
      <c r="K80" s="40">
        <f>SUM(K79+K78+K77+K76+K75+K74+K73+K72+K71)</f>
        <v>195400</v>
      </c>
      <c r="L80" s="19">
        <f t="shared" si="12"/>
        <v>257360</v>
      </c>
      <c r="M80" s="21">
        <f>SUM(M71:M79)</f>
        <v>42440</v>
      </c>
    </row>
    <row r="81" spans="1:13" ht="19.5" customHeight="1" thickTop="1">
      <c r="A81" s="23"/>
      <c r="B81" s="26"/>
      <c r="C81" s="26"/>
      <c r="D81" s="26"/>
      <c r="E81" s="26"/>
      <c r="F81" s="26"/>
      <c r="G81" s="26"/>
      <c r="H81" s="54"/>
      <c r="I81" s="54"/>
      <c r="J81" s="54"/>
      <c r="K81" s="54"/>
      <c r="L81" s="26"/>
      <c r="M81" s="27"/>
    </row>
    <row r="82" spans="1:13" ht="21">
      <c r="A82" s="55"/>
      <c r="B82" s="26"/>
      <c r="C82" s="26"/>
      <c r="D82" s="26"/>
      <c r="E82" s="26"/>
      <c r="F82" s="28"/>
      <c r="G82" s="26"/>
      <c r="H82" s="54"/>
      <c r="I82" s="54"/>
      <c r="J82" s="54"/>
      <c r="K82" s="54"/>
      <c r="L82" s="26"/>
      <c r="M82" s="27"/>
    </row>
    <row r="83" spans="1:13" ht="26.25">
      <c r="A83" s="61" t="s">
        <v>29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</row>
    <row r="84" spans="1:13" ht="26.25">
      <c r="A84" s="61" t="s">
        <v>30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</row>
    <row r="85" ht="26.25">
      <c r="A85" s="3" t="s">
        <v>31</v>
      </c>
    </row>
    <row r="86" spans="1:13" ht="21">
      <c r="A86" s="62" t="s">
        <v>3</v>
      </c>
      <c r="B86" s="62" t="s">
        <v>4</v>
      </c>
      <c r="C86" s="62" t="s">
        <v>5</v>
      </c>
      <c r="D86" s="64" t="s">
        <v>6</v>
      </c>
      <c r="E86" s="62" t="s">
        <v>7</v>
      </c>
      <c r="F86" s="62" t="s">
        <v>23</v>
      </c>
      <c r="G86" s="62"/>
      <c r="H86" s="62"/>
      <c r="I86" s="62"/>
      <c r="J86" s="62"/>
      <c r="K86" s="62"/>
      <c r="L86" s="62" t="s">
        <v>9</v>
      </c>
      <c r="M86" s="62" t="s">
        <v>10</v>
      </c>
    </row>
    <row r="87" spans="1:13" ht="21.75" thickBot="1">
      <c r="A87" s="63"/>
      <c r="B87" s="63"/>
      <c r="C87" s="63"/>
      <c r="D87" s="65"/>
      <c r="E87" s="63"/>
      <c r="F87" s="32" t="s">
        <v>11</v>
      </c>
      <c r="G87" s="32" t="s">
        <v>12</v>
      </c>
      <c r="H87" s="32" t="s">
        <v>158</v>
      </c>
      <c r="I87" s="32" t="s">
        <v>32</v>
      </c>
      <c r="J87" s="32" t="s">
        <v>161</v>
      </c>
      <c r="K87" s="32" t="s">
        <v>162</v>
      </c>
      <c r="L87" s="63"/>
      <c r="M87" s="63"/>
    </row>
    <row r="88" spans="1:13" ht="21.75" thickTop="1">
      <c r="A88" s="33" t="s">
        <v>54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10"/>
    </row>
    <row r="89" spans="1:13" ht="19.5" customHeight="1">
      <c r="A89" s="12" t="s">
        <v>36</v>
      </c>
      <c r="B89" s="7"/>
      <c r="C89" s="7"/>
      <c r="D89" s="7"/>
      <c r="E89" s="7"/>
      <c r="F89" s="7"/>
      <c r="G89" s="7"/>
      <c r="H89" s="42"/>
      <c r="I89" s="42"/>
      <c r="J89" s="42"/>
      <c r="K89" s="42"/>
      <c r="L89" s="7"/>
      <c r="M89" s="43"/>
    </row>
    <row r="90" spans="1:13" ht="21">
      <c r="A90" s="9" t="s">
        <v>82</v>
      </c>
      <c r="B90" s="8">
        <v>26200</v>
      </c>
      <c r="C90" s="8">
        <v>18850</v>
      </c>
      <c r="D90" s="8">
        <v>20000</v>
      </c>
      <c r="E90" s="8">
        <f>B90+D90-C90</f>
        <v>27350</v>
      </c>
      <c r="F90" s="35">
        <v>0</v>
      </c>
      <c r="G90" s="8">
        <v>27300</v>
      </c>
      <c r="H90" s="37">
        <v>0</v>
      </c>
      <c r="I90" s="37">
        <v>0</v>
      </c>
      <c r="J90" s="37">
        <v>0</v>
      </c>
      <c r="K90" s="37">
        <v>0</v>
      </c>
      <c r="L90" s="8">
        <f>SUM(F90:K90)</f>
        <v>27300</v>
      </c>
      <c r="M90" s="10">
        <f>E90-(SUM(F90:K90))</f>
        <v>50</v>
      </c>
    </row>
    <row r="91" spans="1:13" ht="21">
      <c r="A91" s="8" t="s">
        <v>83</v>
      </c>
      <c r="B91" s="8">
        <v>22300</v>
      </c>
      <c r="C91" s="8">
        <v>0</v>
      </c>
      <c r="D91" s="8">
        <v>54200</v>
      </c>
      <c r="E91" s="8">
        <f>B91+D91-C91</f>
        <v>76500</v>
      </c>
      <c r="F91" s="35">
        <v>0</v>
      </c>
      <c r="G91" s="8">
        <v>0</v>
      </c>
      <c r="H91" s="37">
        <v>0</v>
      </c>
      <c r="I91" s="37">
        <v>0</v>
      </c>
      <c r="J91" s="37">
        <v>0</v>
      </c>
      <c r="K91" s="37">
        <v>76220</v>
      </c>
      <c r="L91" s="8">
        <f>SUM(F91:K91)</f>
        <v>76220</v>
      </c>
      <c r="M91" s="10">
        <f>E91-(SUM(F91:K91))</f>
        <v>280</v>
      </c>
    </row>
    <row r="92" spans="1:13" ht="21">
      <c r="A92" s="8" t="s">
        <v>84</v>
      </c>
      <c r="B92" s="8">
        <v>30000</v>
      </c>
      <c r="C92" s="8">
        <v>4500</v>
      </c>
      <c r="D92" s="8">
        <v>8960</v>
      </c>
      <c r="E92" s="8">
        <f>B92+D92-C92</f>
        <v>34460</v>
      </c>
      <c r="F92" s="35">
        <v>0</v>
      </c>
      <c r="G92" s="8">
        <v>0</v>
      </c>
      <c r="H92" s="37">
        <v>0</v>
      </c>
      <c r="I92" s="37">
        <v>0</v>
      </c>
      <c r="J92" s="37">
        <v>0</v>
      </c>
      <c r="K92" s="37">
        <v>0</v>
      </c>
      <c r="L92" s="8">
        <f>SUM(F92:K92)</f>
        <v>0</v>
      </c>
      <c r="M92" s="10">
        <f>E92-(SUM(F92:K92))</f>
        <v>34460</v>
      </c>
    </row>
    <row r="93" spans="1:13" ht="21">
      <c r="A93" s="8" t="s">
        <v>85</v>
      </c>
      <c r="B93" s="8">
        <v>3000</v>
      </c>
      <c r="C93" s="8">
        <v>0</v>
      </c>
      <c r="D93" s="8">
        <v>0</v>
      </c>
      <c r="E93" s="8">
        <f>B93+D93-C93</f>
        <v>3000</v>
      </c>
      <c r="F93" s="35">
        <v>0</v>
      </c>
      <c r="G93" s="8">
        <v>500</v>
      </c>
      <c r="H93" s="37">
        <v>0</v>
      </c>
      <c r="I93" s="37">
        <v>0</v>
      </c>
      <c r="J93" s="37">
        <v>0</v>
      </c>
      <c r="K93" s="37">
        <v>0</v>
      </c>
      <c r="L93" s="8">
        <f>SUM(F93:K93)</f>
        <v>500</v>
      </c>
      <c r="M93" s="10">
        <f>E93-(SUM(F93:K93))</f>
        <v>2500</v>
      </c>
    </row>
    <row r="94" spans="1:13" ht="21.75" thickBot="1">
      <c r="A94" s="18" t="s">
        <v>76</v>
      </c>
      <c r="B94" s="19">
        <f>SUM(B82:B93)</f>
        <v>81500</v>
      </c>
      <c r="C94" s="19">
        <v>23350</v>
      </c>
      <c r="D94" s="19">
        <f>SUM(D82:D93)</f>
        <v>83160</v>
      </c>
      <c r="E94" s="19">
        <f>SUM(E82:E93)</f>
        <v>141310</v>
      </c>
      <c r="F94" s="39">
        <v>0</v>
      </c>
      <c r="G94" s="19">
        <v>27800</v>
      </c>
      <c r="H94" s="40">
        <f>SUM(H82:H93)</f>
        <v>0</v>
      </c>
      <c r="I94" s="40">
        <f>SUM(I82:I93)</f>
        <v>0</v>
      </c>
      <c r="J94" s="40">
        <f>SUM(J82:J93)</f>
        <v>0</v>
      </c>
      <c r="K94" s="40">
        <f>SUM(K93+K92+K91+K90)</f>
        <v>76220</v>
      </c>
      <c r="L94" s="19">
        <f>SUM(L93+L92+L91+L90)</f>
        <v>104020</v>
      </c>
      <c r="M94" s="21">
        <f>SUM(M82:M93)</f>
        <v>37290</v>
      </c>
    </row>
    <row r="95" spans="1:13" ht="21.75" thickTop="1">
      <c r="A95" s="12" t="s">
        <v>86</v>
      </c>
      <c r="B95" s="8"/>
      <c r="C95" s="8"/>
      <c r="D95" s="8"/>
      <c r="E95" s="8"/>
      <c r="F95" s="35"/>
      <c r="G95" s="8"/>
      <c r="H95" s="8"/>
      <c r="I95" s="8"/>
      <c r="J95" s="8"/>
      <c r="K95" s="8"/>
      <c r="L95" s="8"/>
      <c r="M95" s="10"/>
    </row>
    <row r="96" spans="1:13" ht="21">
      <c r="A96" s="8" t="s">
        <v>87</v>
      </c>
      <c r="B96" s="8">
        <v>57100</v>
      </c>
      <c r="C96" s="8">
        <v>0</v>
      </c>
      <c r="D96" s="8">
        <v>10850</v>
      </c>
      <c r="E96" s="8">
        <f>B96+D96-C96</f>
        <v>67950</v>
      </c>
      <c r="F96" s="35">
        <v>0</v>
      </c>
      <c r="G96" s="8">
        <v>0</v>
      </c>
      <c r="H96" s="37">
        <v>0</v>
      </c>
      <c r="I96" s="37">
        <v>0</v>
      </c>
      <c r="J96" s="37">
        <v>0</v>
      </c>
      <c r="K96" s="37">
        <v>67950</v>
      </c>
      <c r="L96" s="8">
        <v>67950</v>
      </c>
      <c r="M96" s="10">
        <f>E96-(SUM(F96:K96))</f>
        <v>0</v>
      </c>
    </row>
    <row r="97" spans="1:13" ht="21">
      <c r="A97" s="8" t="s">
        <v>88</v>
      </c>
      <c r="B97" s="8">
        <v>43600</v>
      </c>
      <c r="C97" s="8">
        <v>0</v>
      </c>
      <c r="D97" s="8">
        <v>0</v>
      </c>
      <c r="E97" s="8">
        <f>B97+D97-C97</f>
        <v>43600</v>
      </c>
      <c r="F97" s="35">
        <v>0</v>
      </c>
      <c r="G97" s="8">
        <v>0</v>
      </c>
      <c r="H97" s="37">
        <v>0</v>
      </c>
      <c r="I97" s="37">
        <v>0</v>
      </c>
      <c r="J97" s="37">
        <v>0</v>
      </c>
      <c r="K97" s="37">
        <v>43480</v>
      </c>
      <c r="L97" s="8">
        <f>SUM(F97:K97)</f>
        <v>43480</v>
      </c>
      <c r="M97" s="10">
        <f>E97-(SUM(F97:K97))</f>
        <v>120</v>
      </c>
    </row>
    <row r="98" spans="1:13" ht="21">
      <c r="A98" s="8" t="s">
        <v>89</v>
      </c>
      <c r="B98" s="8">
        <v>25000</v>
      </c>
      <c r="C98" s="8">
        <v>0</v>
      </c>
      <c r="D98" s="8">
        <v>0</v>
      </c>
      <c r="E98" s="8">
        <f aca="true" t="shared" si="13" ref="E98:E108">B98+D98-C98</f>
        <v>25000</v>
      </c>
      <c r="F98" s="35">
        <v>0</v>
      </c>
      <c r="G98" s="8">
        <v>25000</v>
      </c>
      <c r="H98" s="37">
        <v>0</v>
      </c>
      <c r="I98" s="37">
        <v>0</v>
      </c>
      <c r="J98" s="37">
        <v>0</v>
      </c>
      <c r="K98" s="37">
        <v>0</v>
      </c>
      <c r="L98" s="8">
        <f aca="true" t="shared" si="14" ref="L98:L108">SUM(F98:K98)</f>
        <v>25000</v>
      </c>
      <c r="M98" s="10">
        <f aca="true" t="shared" si="15" ref="M98:M108">E98-(SUM(F98:K98))</f>
        <v>0</v>
      </c>
    </row>
    <row r="99" spans="1:13" ht="21">
      <c r="A99" s="8" t="s">
        <v>90</v>
      </c>
      <c r="B99" s="8">
        <v>20000</v>
      </c>
      <c r="C99" s="8">
        <v>0</v>
      </c>
      <c r="D99" s="8">
        <v>0</v>
      </c>
      <c r="E99" s="8">
        <f t="shared" si="13"/>
        <v>20000</v>
      </c>
      <c r="F99" s="35">
        <v>0</v>
      </c>
      <c r="G99" s="8">
        <v>0</v>
      </c>
      <c r="H99" s="37">
        <v>0</v>
      </c>
      <c r="I99" s="37">
        <v>0</v>
      </c>
      <c r="J99" s="37">
        <v>0</v>
      </c>
      <c r="K99" s="37">
        <v>20000</v>
      </c>
      <c r="L99" s="8">
        <f t="shared" si="14"/>
        <v>20000</v>
      </c>
      <c r="M99" s="10">
        <f t="shared" si="15"/>
        <v>0</v>
      </c>
    </row>
    <row r="100" spans="1:13" ht="21">
      <c r="A100" s="8" t="s">
        <v>91</v>
      </c>
      <c r="B100" s="8">
        <v>20000</v>
      </c>
      <c r="C100" s="8">
        <v>0</v>
      </c>
      <c r="D100" s="8">
        <v>0</v>
      </c>
      <c r="E100" s="8">
        <f t="shared" si="13"/>
        <v>20000</v>
      </c>
      <c r="F100" s="35">
        <v>0</v>
      </c>
      <c r="G100" s="8">
        <v>0</v>
      </c>
      <c r="H100" s="37">
        <v>0</v>
      </c>
      <c r="I100" s="37">
        <v>20000</v>
      </c>
      <c r="J100" s="37">
        <v>0</v>
      </c>
      <c r="K100" s="37">
        <v>0</v>
      </c>
      <c r="L100" s="8">
        <f t="shared" si="14"/>
        <v>20000</v>
      </c>
      <c r="M100" s="10">
        <f t="shared" si="15"/>
        <v>0</v>
      </c>
    </row>
    <row r="101" spans="1:13" ht="21">
      <c r="A101" s="8" t="s">
        <v>92</v>
      </c>
      <c r="B101" s="8">
        <v>20000</v>
      </c>
      <c r="C101" s="8">
        <v>0</v>
      </c>
      <c r="D101" s="8">
        <v>0</v>
      </c>
      <c r="E101" s="8">
        <f t="shared" si="13"/>
        <v>20000</v>
      </c>
      <c r="F101" s="8">
        <v>0</v>
      </c>
      <c r="G101" s="8">
        <v>0</v>
      </c>
      <c r="H101" s="37">
        <v>0</v>
      </c>
      <c r="I101" s="37">
        <v>0</v>
      </c>
      <c r="J101" s="37">
        <v>0</v>
      </c>
      <c r="K101" s="37">
        <v>0</v>
      </c>
      <c r="L101" s="8">
        <f t="shared" si="14"/>
        <v>0</v>
      </c>
      <c r="M101" s="10">
        <f t="shared" si="15"/>
        <v>20000</v>
      </c>
    </row>
    <row r="102" spans="1:13" ht="21">
      <c r="A102" s="9" t="s">
        <v>93</v>
      </c>
      <c r="B102" s="8">
        <v>10000</v>
      </c>
      <c r="C102" s="8">
        <v>0</v>
      </c>
      <c r="D102" s="8">
        <v>10850</v>
      </c>
      <c r="E102" s="8">
        <f t="shared" si="13"/>
        <v>20850</v>
      </c>
      <c r="F102" s="8">
        <v>0</v>
      </c>
      <c r="G102" s="8">
        <v>0</v>
      </c>
      <c r="H102" s="37">
        <v>0</v>
      </c>
      <c r="I102" s="37">
        <v>0</v>
      </c>
      <c r="J102" s="37">
        <v>0</v>
      </c>
      <c r="K102" s="37">
        <v>20850</v>
      </c>
      <c r="L102" s="8">
        <f t="shared" si="14"/>
        <v>20850</v>
      </c>
      <c r="M102" s="10">
        <f t="shared" si="15"/>
        <v>0</v>
      </c>
    </row>
    <row r="103" spans="1:13" ht="21">
      <c r="A103" s="8" t="s">
        <v>94</v>
      </c>
      <c r="B103" s="8">
        <v>30000</v>
      </c>
      <c r="C103" s="8">
        <v>0</v>
      </c>
      <c r="D103" s="8">
        <v>20000</v>
      </c>
      <c r="E103" s="8">
        <f t="shared" si="13"/>
        <v>50000</v>
      </c>
      <c r="F103" s="8">
        <v>0</v>
      </c>
      <c r="G103" s="8">
        <v>0</v>
      </c>
      <c r="H103" s="37">
        <v>0</v>
      </c>
      <c r="I103" s="37">
        <v>0</v>
      </c>
      <c r="J103" s="37">
        <v>0</v>
      </c>
      <c r="K103" s="37">
        <v>0</v>
      </c>
      <c r="L103" s="8">
        <f t="shared" si="14"/>
        <v>0</v>
      </c>
      <c r="M103" s="10">
        <f t="shared" si="15"/>
        <v>50000</v>
      </c>
    </row>
    <row r="104" spans="1:13" ht="21">
      <c r="A104" s="9" t="s">
        <v>95</v>
      </c>
      <c r="B104" s="8">
        <v>25000</v>
      </c>
      <c r="C104" s="8">
        <v>0</v>
      </c>
      <c r="D104" s="8">
        <v>0</v>
      </c>
      <c r="E104" s="8">
        <f t="shared" si="13"/>
        <v>25000</v>
      </c>
      <c r="F104" s="8">
        <v>0</v>
      </c>
      <c r="G104" s="8">
        <v>0</v>
      </c>
      <c r="H104" s="37">
        <v>0</v>
      </c>
      <c r="I104" s="37">
        <v>0</v>
      </c>
      <c r="J104" s="37">
        <v>0</v>
      </c>
      <c r="K104" s="37">
        <v>0</v>
      </c>
      <c r="L104" s="8">
        <f t="shared" si="14"/>
        <v>0</v>
      </c>
      <c r="M104" s="10">
        <f t="shared" si="15"/>
        <v>25000</v>
      </c>
    </row>
    <row r="105" spans="1:13" ht="21">
      <c r="A105" s="8" t="s">
        <v>96</v>
      </c>
      <c r="B105" s="8">
        <v>10000</v>
      </c>
      <c r="C105" s="8">
        <v>0</v>
      </c>
      <c r="D105" s="8">
        <v>0</v>
      </c>
      <c r="E105" s="8">
        <f t="shared" si="13"/>
        <v>10000</v>
      </c>
      <c r="F105" s="8">
        <v>0</v>
      </c>
      <c r="G105" s="8">
        <v>0</v>
      </c>
      <c r="H105" s="37">
        <v>0</v>
      </c>
      <c r="I105" s="37">
        <v>0</v>
      </c>
      <c r="J105" s="37">
        <v>0</v>
      </c>
      <c r="K105" s="37">
        <v>0</v>
      </c>
      <c r="L105" s="8">
        <f t="shared" si="14"/>
        <v>0</v>
      </c>
      <c r="M105" s="10">
        <f t="shared" si="15"/>
        <v>10000</v>
      </c>
    </row>
    <row r="106" spans="1:13" ht="21">
      <c r="A106" s="9" t="s">
        <v>97</v>
      </c>
      <c r="B106" s="8">
        <v>10000</v>
      </c>
      <c r="C106" s="8">
        <v>0</v>
      </c>
      <c r="D106" s="8">
        <v>0</v>
      </c>
      <c r="E106" s="8">
        <f t="shared" si="13"/>
        <v>10000</v>
      </c>
      <c r="F106" s="8">
        <v>0</v>
      </c>
      <c r="G106" s="8">
        <v>0</v>
      </c>
      <c r="H106" s="37">
        <v>0</v>
      </c>
      <c r="I106" s="37">
        <v>0</v>
      </c>
      <c r="J106" s="37">
        <v>0</v>
      </c>
      <c r="K106" s="37">
        <v>0</v>
      </c>
      <c r="L106" s="8">
        <f t="shared" si="14"/>
        <v>0</v>
      </c>
      <c r="M106" s="10">
        <f t="shared" si="15"/>
        <v>10000</v>
      </c>
    </row>
    <row r="107" spans="1:13" ht="21">
      <c r="A107" s="8" t="s">
        <v>98</v>
      </c>
      <c r="B107" s="8">
        <v>10000</v>
      </c>
      <c r="C107" s="8">
        <v>0</v>
      </c>
      <c r="D107" s="8">
        <v>10850</v>
      </c>
      <c r="E107" s="8">
        <f t="shared" si="13"/>
        <v>20850</v>
      </c>
      <c r="F107" s="8">
        <v>0</v>
      </c>
      <c r="G107" s="8">
        <v>0</v>
      </c>
      <c r="H107" s="37">
        <v>0</v>
      </c>
      <c r="I107" s="37">
        <v>0</v>
      </c>
      <c r="J107" s="37">
        <v>0</v>
      </c>
      <c r="K107" s="37">
        <v>20850</v>
      </c>
      <c r="L107" s="8">
        <f t="shared" si="14"/>
        <v>20850</v>
      </c>
      <c r="M107" s="10">
        <f t="shared" si="15"/>
        <v>0</v>
      </c>
    </row>
    <row r="108" spans="1:13" ht="21">
      <c r="A108" s="9" t="s">
        <v>99</v>
      </c>
      <c r="B108" s="8">
        <v>10000</v>
      </c>
      <c r="C108" s="8">
        <v>0</v>
      </c>
      <c r="D108" s="8">
        <v>0</v>
      </c>
      <c r="E108" s="8">
        <f t="shared" si="13"/>
        <v>10000</v>
      </c>
      <c r="F108" s="8">
        <v>0</v>
      </c>
      <c r="G108" s="8">
        <v>8909</v>
      </c>
      <c r="H108" s="37">
        <v>0</v>
      </c>
      <c r="I108" s="37">
        <v>0</v>
      </c>
      <c r="J108" s="37">
        <v>0</v>
      </c>
      <c r="K108" s="37">
        <v>0</v>
      </c>
      <c r="L108" s="8">
        <f t="shared" si="14"/>
        <v>8909</v>
      </c>
      <c r="M108" s="10">
        <f t="shared" si="15"/>
        <v>1091</v>
      </c>
    </row>
    <row r="109" spans="1:13" ht="21">
      <c r="A109" s="9" t="s">
        <v>100</v>
      </c>
      <c r="B109" s="8">
        <v>20000</v>
      </c>
      <c r="C109" s="8">
        <v>20000</v>
      </c>
      <c r="D109" s="8">
        <v>0</v>
      </c>
      <c r="E109" s="8">
        <f>B109+D109-C109</f>
        <v>0</v>
      </c>
      <c r="F109" s="8">
        <v>0</v>
      </c>
      <c r="G109" s="8">
        <v>0</v>
      </c>
      <c r="H109" s="37">
        <v>0</v>
      </c>
      <c r="I109" s="37">
        <v>0</v>
      </c>
      <c r="J109" s="37">
        <v>0</v>
      </c>
      <c r="K109" s="37">
        <v>0</v>
      </c>
      <c r="L109" s="8">
        <f>SUM(F109:K109)</f>
        <v>0</v>
      </c>
      <c r="M109" s="10">
        <f>E109-(SUM(F109:K109))</f>
        <v>0</v>
      </c>
    </row>
    <row r="110" spans="1:13" ht="21">
      <c r="A110" s="9" t="s">
        <v>101</v>
      </c>
      <c r="B110" s="8">
        <v>11420</v>
      </c>
      <c r="C110" s="8">
        <v>0</v>
      </c>
      <c r="D110" s="8">
        <v>0</v>
      </c>
      <c r="E110" s="8">
        <f>B110+D110-C110</f>
        <v>11420</v>
      </c>
      <c r="F110" s="8">
        <v>0</v>
      </c>
      <c r="G110" s="8">
        <v>7410</v>
      </c>
      <c r="H110" s="37">
        <v>0</v>
      </c>
      <c r="I110" s="37">
        <v>0</v>
      </c>
      <c r="J110" s="37">
        <v>0</v>
      </c>
      <c r="K110" s="37">
        <v>0</v>
      </c>
      <c r="L110" s="8">
        <f>SUM(F110:K110)</f>
        <v>7410</v>
      </c>
      <c r="M110" s="10">
        <f>E110-(SUM(F110:K110))</f>
        <v>4010</v>
      </c>
    </row>
    <row r="111" spans="1:13" ht="26.25">
      <c r="A111" s="61" t="s">
        <v>29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</row>
    <row r="112" spans="1:13" ht="26.25">
      <c r="A112" s="61" t="s">
        <v>30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</row>
    <row r="113" ht="26.25">
      <c r="A113" s="3" t="s">
        <v>31</v>
      </c>
    </row>
    <row r="114" spans="1:13" ht="21">
      <c r="A114" s="62" t="s">
        <v>3</v>
      </c>
      <c r="B114" s="62" t="s">
        <v>4</v>
      </c>
      <c r="C114" s="62" t="s">
        <v>5</v>
      </c>
      <c r="D114" s="64" t="s">
        <v>6</v>
      </c>
      <c r="E114" s="62" t="s">
        <v>7</v>
      </c>
      <c r="F114" s="62" t="s">
        <v>23</v>
      </c>
      <c r="G114" s="62"/>
      <c r="H114" s="62"/>
      <c r="I114" s="62"/>
      <c r="J114" s="62"/>
      <c r="K114" s="62"/>
      <c r="L114" s="62" t="s">
        <v>9</v>
      </c>
      <c r="M114" s="62" t="s">
        <v>10</v>
      </c>
    </row>
    <row r="115" spans="1:13" ht="21.75" thickBot="1">
      <c r="A115" s="63"/>
      <c r="B115" s="63"/>
      <c r="C115" s="63"/>
      <c r="D115" s="65"/>
      <c r="E115" s="63"/>
      <c r="F115" s="32" t="s">
        <v>11</v>
      </c>
      <c r="G115" s="32" t="s">
        <v>12</v>
      </c>
      <c r="H115" s="32" t="s">
        <v>158</v>
      </c>
      <c r="I115" s="32" t="s">
        <v>32</v>
      </c>
      <c r="J115" s="32" t="s">
        <v>161</v>
      </c>
      <c r="K115" s="32" t="s">
        <v>162</v>
      </c>
      <c r="L115" s="63"/>
      <c r="M115" s="63"/>
    </row>
    <row r="116" spans="1:13" ht="21.75" thickTop="1">
      <c r="A116" s="33" t="s">
        <v>54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0"/>
    </row>
    <row r="117" spans="1:13" ht="21">
      <c r="A117" s="12" t="s">
        <v>166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43"/>
    </row>
    <row r="118" spans="1:13" ht="21">
      <c r="A118" s="9" t="s">
        <v>102</v>
      </c>
      <c r="B118" s="8">
        <v>51700</v>
      </c>
      <c r="C118" s="8">
        <v>0</v>
      </c>
      <c r="D118" s="8">
        <v>0</v>
      </c>
      <c r="E118" s="8">
        <f>B118+D118-C118</f>
        <v>51700</v>
      </c>
      <c r="F118" s="8">
        <v>0</v>
      </c>
      <c r="G118" s="35">
        <v>0</v>
      </c>
      <c r="H118" s="37">
        <v>0</v>
      </c>
      <c r="I118" s="37">
        <v>0</v>
      </c>
      <c r="J118" s="37">
        <v>46498</v>
      </c>
      <c r="K118" s="37">
        <v>0</v>
      </c>
      <c r="L118" s="8">
        <f>SUM(F118:K118)</f>
        <v>46498</v>
      </c>
      <c r="M118" s="10">
        <f>E118-(SUM(F118:K118))</f>
        <v>5202</v>
      </c>
    </row>
    <row r="119" spans="1:13" ht="21.75" thickBot="1">
      <c r="A119" s="18" t="s">
        <v>76</v>
      </c>
      <c r="B119" s="19">
        <f>SUM(B96:B118)</f>
        <v>373820</v>
      </c>
      <c r="C119" s="19">
        <v>20000</v>
      </c>
      <c r="D119" s="19">
        <v>52550</v>
      </c>
      <c r="E119" s="19">
        <f>SUM(E96:E118)</f>
        <v>406370</v>
      </c>
      <c r="F119" s="19">
        <v>0</v>
      </c>
      <c r="G119" s="19">
        <v>41319</v>
      </c>
      <c r="H119" s="40">
        <f>SUM(H96:H118)</f>
        <v>0</v>
      </c>
      <c r="I119" s="40">
        <v>20000</v>
      </c>
      <c r="J119" s="40">
        <v>46498</v>
      </c>
      <c r="K119" s="40">
        <f>SUM(K118+K110+K109+K108+K107+K106+K105+K104+K103+K102+K101+K100+K99+K98+K97+K96)</f>
        <v>173130</v>
      </c>
      <c r="L119" s="19">
        <f>SUM(F119:K119)</f>
        <v>280947</v>
      </c>
      <c r="M119" s="19">
        <f>SUM(M96:M118)</f>
        <v>125423</v>
      </c>
    </row>
    <row r="120" spans="1:13" ht="21.75" thickTop="1">
      <c r="A120" s="12" t="s">
        <v>38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21">
      <c r="A121" s="8" t="s">
        <v>103</v>
      </c>
      <c r="B121" s="8">
        <v>20000</v>
      </c>
      <c r="C121" s="8">
        <v>0</v>
      </c>
      <c r="D121" s="8">
        <v>0</v>
      </c>
      <c r="E121" s="8">
        <f aca="true" t="shared" si="16" ref="E121:E129">B121+D121-C121</f>
        <v>20000</v>
      </c>
      <c r="F121" s="8">
        <v>0</v>
      </c>
      <c r="G121" s="8">
        <v>0</v>
      </c>
      <c r="H121" s="37">
        <v>16100</v>
      </c>
      <c r="I121" s="37">
        <v>3900</v>
      </c>
      <c r="J121" s="37">
        <v>0</v>
      </c>
      <c r="K121" s="37">
        <v>0</v>
      </c>
      <c r="L121" s="8">
        <f aca="true" t="shared" si="17" ref="L121:L130">SUM(F121:K121)</f>
        <v>20000</v>
      </c>
      <c r="M121" s="10">
        <f aca="true" t="shared" si="18" ref="M121:M129">E121-(SUM(F121:K121))</f>
        <v>0</v>
      </c>
    </row>
    <row r="122" spans="1:13" ht="21">
      <c r="A122" s="8" t="s">
        <v>104</v>
      </c>
      <c r="B122" s="8">
        <v>20000</v>
      </c>
      <c r="C122" s="8">
        <v>0</v>
      </c>
      <c r="D122" s="8">
        <v>0</v>
      </c>
      <c r="E122" s="8">
        <f t="shared" si="16"/>
        <v>20000</v>
      </c>
      <c r="F122" s="8">
        <v>0</v>
      </c>
      <c r="G122" s="8">
        <v>6000</v>
      </c>
      <c r="H122" s="37">
        <v>0</v>
      </c>
      <c r="I122" s="37">
        <v>3200</v>
      </c>
      <c r="J122" s="37">
        <v>0</v>
      </c>
      <c r="K122" s="37">
        <v>10000</v>
      </c>
      <c r="L122" s="8">
        <f t="shared" si="17"/>
        <v>19200</v>
      </c>
      <c r="M122" s="10">
        <f t="shared" si="18"/>
        <v>800</v>
      </c>
    </row>
    <row r="123" spans="1:13" ht="21">
      <c r="A123" s="8" t="s">
        <v>105</v>
      </c>
      <c r="B123" s="8">
        <v>30000</v>
      </c>
      <c r="C123" s="8">
        <v>0</v>
      </c>
      <c r="D123" s="8">
        <v>0</v>
      </c>
      <c r="E123" s="8">
        <f t="shared" si="16"/>
        <v>30000</v>
      </c>
      <c r="F123" s="8">
        <v>0</v>
      </c>
      <c r="G123" s="8">
        <v>0</v>
      </c>
      <c r="H123" s="37">
        <v>0</v>
      </c>
      <c r="I123" s="37">
        <v>0</v>
      </c>
      <c r="J123" s="37">
        <v>0</v>
      </c>
      <c r="K123" s="37">
        <v>0</v>
      </c>
      <c r="L123" s="8">
        <f>SUM(F123:K123)</f>
        <v>0</v>
      </c>
      <c r="M123" s="10">
        <f t="shared" si="18"/>
        <v>30000</v>
      </c>
    </row>
    <row r="124" spans="1:13" ht="21">
      <c r="A124" s="8" t="s">
        <v>106</v>
      </c>
      <c r="B124" s="8">
        <v>57960</v>
      </c>
      <c r="C124" s="8">
        <v>0</v>
      </c>
      <c r="D124" s="8">
        <v>0</v>
      </c>
      <c r="E124" s="8">
        <f t="shared" si="16"/>
        <v>57960</v>
      </c>
      <c r="F124" s="8">
        <v>0</v>
      </c>
      <c r="G124" s="8">
        <v>44060</v>
      </c>
      <c r="H124" s="37">
        <v>0</v>
      </c>
      <c r="I124" s="37">
        <v>0</v>
      </c>
      <c r="J124" s="37">
        <v>0</v>
      </c>
      <c r="K124" s="37">
        <v>0</v>
      </c>
      <c r="L124" s="8">
        <f>SUM(F124:K124)</f>
        <v>44060</v>
      </c>
      <c r="M124" s="10">
        <f t="shared" si="18"/>
        <v>13900</v>
      </c>
    </row>
    <row r="125" spans="1:13" ht="21">
      <c r="A125" s="8" t="s">
        <v>107</v>
      </c>
      <c r="B125" s="8">
        <v>20000</v>
      </c>
      <c r="C125" s="8">
        <v>0</v>
      </c>
      <c r="D125" s="8">
        <v>0</v>
      </c>
      <c r="E125" s="8">
        <f t="shared" si="16"/>
        <v>20000</v>
      </c>
      <c r="F125" s="8">
        <v>0</v>
      </c>
      <c r="G125" s="8">
        <v>0</v>
      </c>
      <c r="H125" s="37">
        <v>0</v>
      </c>
      <c r="I125" s="37">
        <v>0</v>
      </c>
      <c r="J125" s="37">
        <v>0</v>
      </c>
      <c r="K125" s="37">
        <v>0</v>
      </c>
      <c r="L125" s="8">
        <f>SUM(F125:K125)</f>
        <v>0</v>
      </c>
      <c r="M125" s="10">
        <f t="shared" si="18"/>
        <v>20000</v>
      </c>
    </row>
    <row r="126" spans="1:13" ht="21">
      <c r="A126" s="8" t="s">
        <v>108</v>
      </c>
      <c r="B126" s="8">
        <v>18000</v>
      </c>
      <c r="C126" s="8">
        <v>0</v>
      </c>
      <c r="D126" s="8">
        <v>0</v>
      </c>
      <c r="E126" s="8">
        <f t="shared" si="16"/>
        <v>18000</v>
      </c>
      <c r="F126" s="8">
        <v>0</v>
      </c>
      <c r="G126" s="8">
        <v>0</v>
      </c>
      <c r="H126" s="37">
        <v>0</v>
      </c>
      <c r="I126" s="37">
        <v>0</v>
      </c>
      <c r="J126" s="37">
        <v>0</v>
      </c>
      <c r="K126" s="37">
        <v>18000</v>
      </c>
      <c r="L126" s="8">
        <f>SUM(F126:K126)</f>
        <v>18000</v>
      </c>
      <c r="M126" s="10">
        <f t="shared" si="18"/>
        <v>0</v>
      </c>
    </row>
    <row r="127" spans="1:13" ht="21">
      <c r="A127" s="8" t="s">
        <v>109</v>
      </c>
      <c r="B127" s="8">
        <v>50000</v>
      </c>
      <c r="C127" s="8">
        <v>0</v>
      </c>
      <c r="D127" s="8">
        <v>0</v>
      </c>
      <c r="E127" s="8">
        <f t="shared" si="16"/>
        <v>50000</v>
      </c>
      <c r="F127" s="8">
        <v>0</v>
      </c>
      <c r="G127" s="8">
        <v>0</v>
      </c>
      <c r="H127" s="37">
        <v>0</v>
      </c>
      <c r="I127" s="37">
        <v>0</v>
      </c>
      <c r="J127" s="37">
        <v>0</v>
      </c>
      <c r="K127" s="37">
        <v>45680</v>
      </c>
      <c r="L127" s="8">
        <f t="shared" si="17"/>
        <v>45680</v>
      </c>
      <c r="M127" s="10">
        <f t="shared" si="18"/>
        <v>4320</v>
      </c>
    </row>
    <row r="128" spans="1:13" ht="21">
      <c r="A128" s="8" t="s">
        <v>110</v>
      </c>
      <c r="B128" s="8">
        <v>10000</v>
      </c>
      <c r="C128" s="8">
        <v>0</v>
      </c>
      <c r="D128" s="8">
        <v>0</v>
      </c>
      <c r="E128" s="8">
        <f>B128+D128-C128</f>
        <v>10000</v>
      </c>
      <c r="F128" s="8">
        <v>0</v>
      </c>
      <c r="G128" s="8">
        <v>0</v>
      </c>
      <c r="H128" s="37">
        <v>0</v>
      </c>
      <c r="I128" s="37">
        <v>0</v>
      </c>
      <c r="J128" s="37">
        <v>0</v>
      </c>
      <c r="K128" s="37">
        <v>10000</v>
      </c>
      <c r="L128" s="8">
        <f>SUM(F128:K128)</f>
        <v>10000</v>
      </c>
      <c r="M128" s="10">
        <f>E128-(SUM(F128:K128))</f>
        <v>0</v>
      </c>
    </row>
    <row r="129" spans="1:13" ht="21">
      <c r="A129" s="8" t="s">
        <v>165</v>
      </c>
      <c r="B129" s="8">
        <v>119145</v>
      </c>
      <c r="C129" s="8">
        <v>0</v>
      </c>
      <c r="D129" s="8">
        <v>0</v>
      </c>
      <c r="E129" s="8">
        <f t="shared" si="16"/>
        <v>119145</v>
      </c>
      <c r="F129" s="8">
        <v>0</v>
      </c>
      <c r="G129" s="8">
        <v>0</v>
      </c>
      <c r="H129" s="37">
        <v>0</v>
      </c>
      <c r="I129" s="37">
        <v>0</v>
      </c>
      <c r="J129" s="37">
        <v>0</v>
      </c>
      <c r="K129" s="37">
        <v>119145</v>
      </c>
      <c r="L129" s="8">
        <f t="shared" si="17"/>
        <v>119145</v>
      </c>
      <c r="M129" s="10">
        <f t="shared" si="18"/>
        <v>0</v>
      </c>
    </row>
    <row r="130" spans="1:13" ht="21">
      <c r="A130" s="18" t="s">
        <v>111</v>
      </c>
      <c r="B130" s="12">
        <f>SUM(B121:B129)</f>
        <v>345105</v>
      </c>
      <c r="C130" s="12">
        <v>0</v>
      </c>
      <c r="D130" s="12">
        <v>0</v>
      </c>
      <c r="E130" s="12">
        <f>SUM(E121:E129)</f>
        <v>345105</v>
      </c>
      <c r="F130" s="12">
        <v>0</v>
      </c>
      <c r="G130" s="12">
        <v>50060</v>
      </c>
      <c r="H130" s="44">
        <v>16100</v>
      </c>
      <c r="I130" s="44">
        <f>SUM(I121:I129)</f>
        <v>7100</v>
      </c>
      <c r="J130" s="37">
        <v>0</v>
      </c>
      <c r="K130" s="44">
        <f>SUM(K129+K128+K127+K126+K125+K124+K123+K122+K121)</f>
        <v>202825</v>
      </c>
      <c r="L130" s="12">
        <f t="shared" si="17"/>
        <v>276085</v>
      </c>
      <c r="M130" s="14">
        <f>SUM(M121:M129)</f>
        <v>69020</v>
      </c>
    </row>
    <row r="131" spans="1:13" ht="21.75" thickBot="1">
      <c r="A131" s="18" t="s">
        <v>112</v>
      </c>
      <c r="B131" s="19">
        <f aca="true" t="shared" si="19" ref="B131:G131">B130+B119+B94+B80+B69+B39+B36+B26+B19+B12</f>
        <v>17581525</v>
      </c>
      <c r="C131" s="19">
        <f t="shared" si="19"/>
        <v>3837166</v>
      </c>
      <c r="D131" s="19">
        <f t="shared" si="19"/>
        <v>6382708</v>
      </c>
      <c r="E131" s="19">
        <f t="shared" si="19"/>
        <v>20127067</v>
      </c>
      <c r="F131" s="19">
        <f t="shared" si="19"/>
        <v>1972617</v>
      </c>
      <c r="G131" s="19">
        <f t="shared" si="19"/>
        <v>3841470.62</v>
      </c>
      <c r="H131" s="41">
        <f>SUM(H130+H119+H94+H80+H69+H39+H36+H26+H19+H12)</f>
        <v>2875991.86</v>
      </c>
      <c r="I131" s="41">
        <f>I130+I119+I94+I80+I69+I39+I36+I26+I19+I12</f>
        <v>1382973.81</v>
      </c>
      <c r="J131" s="41">
        <v>1428729.33</v>
      </c>
      <c r="K131" s="41">
        <f>SUM(K130+K119+K94+K80+K69+K39+K36+K26+K19+K12)</f>
        <v>3275349.02</v>
      </c>
      <c r="L131" s="20">
        <f>L130+L119+L94+L80+L69+L39+L36+L26+L19+L12</f>
        <v>14777131.64</v>
      </c>
      <c r="M131" s="21">
        <f>M130+M119+M94+M80+M69+M39+M36+M26+M19+M12</f>
        <v>5349935.36</v>
      </c>
    </row>
    <row r="132" spans="1:13" ht="21.75" thickTop="1">
      <c r="A132" s="26"/>
      <c r="B132" s="26"/>
      <c r="C132" s="26"/>
      <c r="D132" s="26"/>
      <c r="E132" s="26"/>
      <c r="F132" s="26"/>
      <c r="G132" s="26"/>
      <c r="H132" s="28"/>
      <c r="I132" s="26"/>
      <c r="J132" s="26"/>
      <c r="K132" s="26"/>
      <c r="L132" s="26"/>
      <c r="M132" s="27"/>
    </row>
    <row r="133" spans="1:13" ht="21">
      <c r="A133" s="26"/>
      <c r="B133" s="26"/>
      <c r="C133" s="26"/>
      <c r="D133" s="26"/>
      <c r="E133" s="26"/>
      <c r="F133" s="26"/>
      <c r="G133" s="26"/>
      <c r="H133" s="52"/>
      <c r="I133" s="26"/>
      <c r="K133" s="26"/>
      <c r="L133" s="26"/>
      <c r="M133" s="27"/>
    </row>
    <row r="134" spans="1:13" ht="21">
      <c r="A134" s="26"/>
      <c r="B134" s="26"/>
      <c r="C134" s="26"/>
      <c r="D134" s="26"/>
      <c r="E134" s="26"/>
      <c r="F134" s="26"/>
      <c r="G134" s="26"/>
      <c r="H134" s="28"/>
      <c r="I134" s="26"/>
      <c r="J134" s="26"/>
      <c r="K134" s="26"/>
      <c r="L134" s="26"/>
      <c r="M134" s="27"/>
    </row>
    <row r="135" spans="1:13" ht="21">
      <c r="A135" s="26"/>
      <c r="B135" s="26"/>
      <c r="C135" s="26"/>
      <c r="D135" s="26"/>
      <c r="E135" s="26"/>
      <c r="F135" s="26"/>
      <c r="G135" s="26"/>
      <c r="H135" s="28"/>
      <c r="I135" s="26"/>
      <c r="J135" s="26"/>
      <c r="K135" s="26"/>
      <c r="L135" s="26"/>
      <c r="M135" s="27"/>
    </row>
    <row r="136" spans="1:13" ht="21">
      <c r="A136" s="26"/>
      <c r="B136" s="26"/>
      <c r="C136" s="26"/>
      <c r="D136" s="26"/>
      <c r="E136" s="26"/>
      <c r="F136" s="26"/>
      <c r="G136" s="26"/>
      <c r="H136" s="28"/>
      <c r="I136" s="26"/>
      <c r="J136" s="26"/>
      <c r="K136" s="26"/>
      <c r="L136" s="26"/>
      <c r="M136" s="27"/>
    </row>
    <row r="137" spans="1:13" ht="21">
      <c r="A137" s="26"/>
      <c r="B137" s="26"/>
      <c r="C137" s="26"/>
      <c r="D137" s="26"/>
      <c r="E137" s="26"/>
      <c r="F137" s="26"/>
      <c r="G137" s="26"/>
      <c r="H137" s="28"/>
      <c r="I137" s="26"/>
      <c r="J137" s="26"/>
      <c r="K137" s="26"/>
      <c r="L137" s="26"/>
      <c r="M137" s="27"/>
    </row>
    <row r="138" spans="1:13" ht="26.25">
      <c r="A138" s="61" t="s">
        <v>29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</row>
    <row r="139" spans="1:13" ht="26.25">
      <c r="A139" s="61" t="s">
        <v>113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</row>
    <row r="140" ht="26.25">
      <c r="A140" s="3" t="s">
        <v>114</v>
      </c>
    </row>
    <row r="141" spans="1:13" ht="21">
      <c r="A141" s="62" t="s">
        <v>3</v>
      </c>
      <c r="B141" s="62" t="s">
        <v>4</v>
      </c>
      <c r="C141" s="62" t="s">
        <v>5</v>
      </c>
      <c r="D141" s="64" t="s">
        <v>6</v>
      </c>
      <c r="E141" s="62" t="s">
        <v>7</v>
      </c>
      <c r="F141" s="62" t="s">
        <v>23</v>
      </c>
      <c r="G141" s="62"/>
      <c r="H141" s="62"/>
      <c r="I141" s="62"/>
      <c r="J141" s="62"/>
      <c r="K141" s="62"/>
      <c r="L141" s="62" t="s">
        <v>9</v>
      </c>
      <c r="M141" s="62" t="s">
        <v>10</v>
      </c>
    </row>
    <row r="142" spans="1:13" ht="21.75" thickBot="1">
      <c r="A142" s="63"/>
      <c r="B142" s="63"/>
      <c r="C142" s="63"/>
      <c r="D142" s="65"/>
      <c r="E142" s="63"/>
      <c r="F142" s="32" t="s">
        <v>11</v>
      </c>
      <c r="G142" s="32" t="s">
        <v>12</v>
      </c>
      <c r="H142" s="32" t="s">
        <v>158</v>
      </c>
      <c r="I142" s="32" t="s">
        <v>32</v>
      </c>
      <c r="J142" s="32" t="s">
        <v>161</v>
      </c>
      <c r="K142" s="32" t="s">
        <v>162</v>
      </c>
      <c r="L142" s="63"/>
      <c r="M142" s="63"/>
    </row>
    <row r="143" spans="1:13" ht="21.75" thickTop="1">
      <c r="A143" s="33" t="s">
        <v>54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 ht="21">
      <c r="A144" s="12" t="s">
        <v>41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 ht="21">
      <c r="A145" s="8" t="s">
        <v>115</v>
      </c>
      <c r="B145" s="8">
        <v>1100000</v>
      </c>
      <c r="C145" s="8">
        <v>400000</v>
      </c>
      <c r="D145" s="8">
        <v>0</v>
      </c>
      <c r="E145" s="8">
        <f>B145+D145-C145</f>
        <v>700000</v>
      </c>
      <c r="F145" s="8">
        <v>0</v>
      </c>
      <c r="G145" s="8">
        <v>63172</v>
      </c>
      <c r="H145" s="37">
        <v>4000</v>
      </c>
      <c r="I145" s="37">
        <v>0</v>
      </c>
      <c r="J145" s="37">
        <v>39564</v>
      </c>
      <c r="K145" s="37">
        <v>38701.5</v>
      </c>
      <c r="L145" s="8">
        <f>SUM(F145:K145)</f>
        <v>145437.5</v>
      </c>
      <c r="M145" s="10">
        <f>E145-(SUM(F145:K145))</f>
        <v>554562.5</v>
      </c>
    </row>
    <row r="146" spans="1:13" ht="21">
      <c r="A146" s="8" t="s">
        <v>116</v>
      </c>
      <c r="B146" s="8">
        <v>170000</v>
      </c>
      <c r="C146" s="8">
        <v>0</v>
      </c>
      <c r="D146" s="8">
        <v>1246</v>
      </c>
      <c r="E146" s="8">
        <f>B146+D146-C146</f>
        <v>171246</v>
      </c>
      <c r="F146" s="8">
        <v>0</v>
      </c>
      <c r="G146" s="8">
        <v>32968.5</v>
      </c>
      <c r="H146" s="37">
        <v>35716</v>
      </c>
      <c r="I146" s="37">
        <v>35</v>
      </c>
      <c r="J146" s="37">
        <v>0</v>
      </c>
      <c r="K146" s="37">
        <v>14168</v>
      </c>
      <c r="L146" s="8">
        <f>SUM(F146:K146)</f>
        <v>82887.5</v>
      </c>
      <c r="M146" s="10">
        <f>E146-(SUM(F146:K146))</f>
        <v>88358.5</v>
      </c>
    </row>
    <row r="147" spans="1:13" ht="21.75" thickBot="1">
      <c r="A147" s="18" t="s">
        <v>117</v>
      </c>
      <c r="B147" s="19">
        <f>SUM(B145:B146)</f>
        <v>1270000</v>
      </c>
      <c r="C147" s="19">
        <f>SUM(C145:C146)</f>
        <v>400000</v>
      </c>
      <c r="D147" s="19">
        <f>SUM(D145:D146)</f>
        <v>1246</v>
      </c>
      <c r="E147" s="19">
        <f>B147+D147-C147</f>
        <v>871246</v>
      </c>
      <c r="F147" s="19">
        <f>SUM(F145:F146)</f>
        <v>0</v>
      </c>
      <c r="G147" s="19">
        <f>SUM(G145:G146)</f>
        <v>96140.5</v>
      </c>
      <c r="H147" s="40">
        <f>SUM(H145:H146)</f>
        <v>39716</v>
      </c>
      <c r="I147" s="40">
        <f>SUM(I145:I146)</f>
        <v>35</v>
      </c>
      <c r="J147" s="40">
        <v>39564</v>
      </c>
      <c r="K147" s="40">
        <f>SUM(K146+K145)</f>
        <v>52869.5</v>
      </c>
      <c r="L147" s="19">
        <f>SUM(F147:K147)</f>
        <v>228325</v>
      </c>
      <c r="M147" s="21">
        <f>E147-(SUM(F147:K147))</f>
        <v>642921</v>
      </c>
    </row>
    <row r="148" spans="1:13" ht="21.75" thickTop="1">
      <c r="A148" s="26"/>
      <c r="B148" s="26"/>
      <c r="C148" s="26"/>
      <c r="D148" s="26"/>
      <c r="E148" s="26"/>
      <c r="F148" s="26"/>
      <c r="G148" s="26"/>
      <c r="H148" s="28"/>
      <c r="I148" s="26"/>
      <c r="J148" s="26"/>
      <c r="K148" s="26"/>
      <c r="L148" s="26"/>
      <c r="M148" s="27"/>
    </row>
    <row r="149" spans="1:13" ht="21">
      <c r="A149" s="26"/>
      <c r="B149" s="26"/>
      <c r="C149" s="26"/>
      <c r="D149" s="26"/>
      <c r="E149" s="26"/>
      <c r="F149" s="26"/>
      <c r="G149" s="26"/>
      <c r="H149" s="28"/>
      <c r="I149" s="26"/>
      <c r="J149" s="26"/>
      <c r="K149" s="26"/>
      <c r="L149" s="26"/>
      <c r="M149" s="27"/>
    </row>
    <row r="150" spans="1:13" ht="26.25">
      <c r="A150" s="66" t="s">
        <v>118</v>
      </c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</row>
    <row r="151" spans="1:13" ht="26.25">
      <c r="A151" s="45" t="s">
        <v>119</v>
      </c>
      <c r="B151" s="26"/>
      <c r="C151" s="26"/>
      <c r="D151" s="26"/>
      <c r="E151" s="26"/>
      <c r="F151" s="26"/>
      <c r="G151" s="26"/>
      <c r="H151" s="28"/>
      <c r="I151" s="26"/>
      <c r="J151" s="26"/>
      <c r="K151" s="26"/>
      <c r="L151" s="26"/>
      <c r="M151" s="27"/>
    </row>
    <row r="152" spans="1:13" ht="21">
      <c r="A152" s="62" t="s">
        <v>3</v>
      </c>
      <c r="B152" s="62" t="s">
        <v>4</v>
      </c>
      <c r="C152" s="62" t="s">
        <v>5</v>
      </c>
      <c r="D152" s="64" t="s">
        <v>6</v>
      </c>
      <c r="E152" s="62" t="s">
        <v>7</v>
      </c>
      <c r="F152" s="62" t="s">
        <v>23</v>
      </c>
      <c r="G152" s="62"/>
      <c r="H152" s="62"/>
      <c r="I152" s="62"/>
      <c r="J152" s="62"/>
      <c r="K152" s="62"/>
      <c r="L152" s="62" t="s">
        <v>9</v>
      </c>
      <c r="M152" s="62" t="s">
        <v>10</v>
      </c>
    </row>
    <row r="153" spans="1:13" ht="21.75" thickBot="1">
      <c r="A153" s="63"/>
      <c r="B153" s="63"/>
      <c r="C153" s="63"/>
      <c r="D153" s="65"/>
      <c r="E153" s="63"/>
      <c r="F153" s="32" t="s">
        <v>11</v>
      </c>
      <c r="G153" s="32" t="s">
        <v>12</v>
      </c>
      <c r="H153" s="32" t="s">
        <v>158</v>
      </c>
      <c r="I153" s="32" t="s">
        <v>32</v>
      </c>
      <c r="J153" s="32" t="s">
        <v>161</v>
      </c>
      <c r="K153" s="32" t="s">
        <v>162</v>
      </c>
      <c r="L153" s="63"/>
      <c r="M153" s="63"/>
    </row>
    <row r="154" spans="1:13" ht="21.75" thickTop="1">
      <c r="A154" s="33" t="s">
        <v>54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10"/>
    </row>
    <row r="155" spans="1:13" ht="21">
      <c r="A155" s="9" t="s">
        <v>34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10"/>
    </row>
    <row r="156" spans="1:13" ht="21">
      <c r="A156" s="8" t="s">
        <v>120</v>
      </c>
      <c r="B156" s="8">
        <v>100000</v>
      </c>
      <c r="C156" s="8">
        <v>0</v>
      </c>
      <c r="D156" s="8">
        <v>0</v>
      </c>
      <c r="E156" s="8">
        <f>B156+D156-C156</f>
        <v>100000</v>
      </c>
      <c r="F156" s="8">
        <v>0</v>
      </c>
      <c r="G156" s="8">
        <v>8500</v>
      </c>
      <c r="H156" s="37">
        <v>0</v>
      </c>
      <c r="I156" s="37">
        <v>0</v>
      </c>
      <c r="J156" s="37">
        <v>10000</v>
      </c>
      <c r="K156" s="37">
        <v>5000</v>
      </c>
      <c r="L156" s="8">
        <f>SUM(F156:K156)</f>
        <v>23500</v>
      </c>
      <c r="M156" s="10">
        <f>E156-(SUM(F156:K156))</f>
        <v>76500</v>
      </c>
    </row>
    <row r="157" spans="1:13" ht="21.75" thickBot="1">
      <c r="A157" s="18" t="s">
        <v>121</v>
      </c>
      <c r="B157" s="19">
        <f>SUM(B156)</f>
        <v>100000</v>
      </c>
      <c r="C157" s="19">
        <v>0</v>
      </c>
      <c r="D157" s="19">
        <v>0</v>
      </c>
      <c r="E157" s="19">
        <f>B157+D157-C157</f>
        <v>100000</v>
      </c>
      <c r="F157" s="19">
        <f>SUM(F156)</f>
        <v>0</v>
      </c>
      <c r="G157" s="19">
        <f>SUM(G156)</f>
        <v>8500</v>
      </c>
      <c r="H157" s="40">
        <f>SUM(H156)</f>
        <v>0</v>
      </c>
      <c r="I157" s="40">
        <f>SUM(I156)</f>
        <v>0</v>
      </c>
      <c r="J157" s="40">
        <v>10000</v>
      </c>
      <c r="K157" s="40">
        <v>5000</v>
      </c>
      <c r="L157" s="19">
        <f>SUM(F157:K157)</f>
        <v>23500</v>
      </c>
      <c r="M157" s="21">
        <f>E157-(SUM(F157:K157))</f>
        <v>76500</v>
      </c>
    </row>
    <row r="158" spans="1:13" ht="21.75" thickTop="1">
      <c r="A158" s="26"/>
      <c r="B158" s="26"/>
      <c r="C158" s="26"/>
      <c r="D158" s="26"/>
      <c r="E158" s="26"/>
      <c r="F158" s="26"/>
      <c r="G158" s="26"/>
      <c r="H158" s="28"/>
      <c r="I158" s="26"/>
      <c r="J158" s="26"/>
      <c r="K158" s="26"/>
      <c r="L158" s="26"/>
      <c r="M158" s="27"/>
    </row>
    <row r="159" spans="1:13" ht="21">
      <c r="A159" s="26"/>
      <c r="B159" s="26"/>
      <c r="C159" s="26"/>
      <c r="D159" s="26"/>
      <c r="E159" s="26"/>
      <c r="F159" s="26"/>
      <c r="G159" s="26"/>
      <c r="H159" s="28"/>
      <c r="I159" s="26"/>
      <c r="J159" s="26"/>
      <c r="K159" s="26"/>
      <c r="L159" s="26"/>
      <c r="M159" s="27"/>
    </row>
    <row r="160" spans="1:13" ht="21">
      <c r="A160" s="26"/>
      <c r="B160" s="26"/>
      <c r="C160" s="26"/>
      <c r="D160" s="26"/>
      <c r="E160" s="26"/>
      <c r="F160" s="26"/>
      <c r="G160" s="26"/>
      <c r="H160" s="28"/>
      <c r="I160" s="26"/>
      <c r="J160" s="26"/>
      <c r="K160" s="26"/>
      <c r="L160" s="26"/>
      <c r="M160" s="27"/>
    </row>
    <row r="161" spans="1:13" ht="21">
      <c r="A161" s="26"/>
      <c r="B161" s="26"/>
      <c r="C161" s="26"/>
      <c r="D161" s="26"/>
      <c r="E161" s="26"/>
      <c r="F161" s="26"/>
      <c r="G161" s="26"/>
      <c r="H161" s="28"/>
      <c r="I161" s="26"/>
      <c r="J161" s="26"/>
      <c r="K161" s="26"/>
      <c r="L161" s="26"/>
      <c r="M161" s="27"/>
    </row>
    <row r="162" spans="1:13" ht="21">
      <c r="A162" s="26"/>
      <c r="B162" s="26"/>
      <c r="C162" s="26"/>
      <c r="D162" s="26"/>
      <c r="E162" s="26"/>
      <c r="F162" s="26"/>
      <c r="G162" s="26"/>
      <c r="H162" s="28"/>
      <c r="I162" s="26"/>
      <c r="J162" s="26"/>
      <c r="K162" s="26"/>
      <c r="L162" s="26"/>
      <c r="M162" s="27"/>
    </row>
    <row r="163" spans="1:13" ht="21">
      <c r="A163" s="26"/>
      <c r="B163" s="26"/>
      <c r="C163" s="26"/>
      <c r="D163" s="26"/>
      <c r="E163" s="26"/>
      <c r="F163" s="26"/>
      <c r="G163" s="26"/>
      <c r="H163" s="28"/>
      <c r="I163" s="26"/>
      <c r="J163" s="26"/>
      <c r="K163" s="26"/>
      <c r="L163" s="26"/>
      <c r="M163" s="27"/>
    </row>
    <row r="164" spans="1:13" ht="21">
      <c r="A164" s="26"/>
      <c r="B164" s="26"/>
      <c r="C164" s="26"/>
      <c r="D164" s="26"/>
      <c r="E164" s="26"/>
      <c r="F164" s="26"/>
      <c r="G164" s="26"/>
      <c r="H164" s="28"/>
      <c r="I164" s="26"/>
      <c r="J164" s="26"/>
      <c r="K164" s="26"/>
      <c r="L164" s="26"/>
      <c r="M164" s="27"/>
    </row>
    <row r="165" spans="1:13" ht="26.25">
      <c r="A165" s="61" t="s">
        <v>29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</row>
    <row r="166" spans="1:13" ht="26.25">
      <c r="A166" s="61" t="s">
        <v>30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</row>
    <row r="167" ht="26.25">
      <c r="A167" s="3" t="s">
        <v>122</v>
      </c>
    </row>
    <row r="168" spans="1:13" ht="21">
      <c r="A168" s="62" t="s">
        <v>3</v>
      </c>
      <c r="B168" s="62" t="s">
        <v>4</v>
      </c>
      <c r="C168" s="62" t="s">
        <v>5</v>
      </c>
      <c r="D168" s="64" t="s">
        <v>6</v>
      </c>
      <c r="E168" s="62" t="s">
        <v>7</v>
      </c>
      <c r="F168" s="62" t="s">
        <v>23</v>
      </c>
      <c r="G168" s="62"/>
      <c r="H168" s="62"/>
      <c r="I168" s="62"/>
      <c r="J168" s="62"/>
      <c r="K168" s="62"/>
      <c r="L168" s="62" t="s">
        <v>9</v>
      </c>
      <c r="M168" s="62" t="s">
        <v>10</v>
      </c>
    </row>
    <row r="169" spans="1:13" ht="21.75" thickBot="1">
      <c r="A169" s="63"/>
      <c r="B169" s="63"/>
      <c r="C169" s="63"/>
      <c r="D169" s="65"/>
      <c r="E169" s="63"/>
      <c r="F169" s="32" t="s">
        <v>11</v>
      </c>
      <c r="G169" s="32" t="s">
        <v>12</v>
      </c>
      <c r="H169" s="32" t="s">
        <v>158</v>
      </c>
      <c r="I169" s="32" t="s">
        <v>32</v>
      </c>
      <c r="J169" s="32" t="s">
        <v>161</v>
      </c>
      <c r="K169" s="32" t="s">
        <v>162</v>
      </c>
      <c r="L169" s="63"/>
      <c r="M169" s="63"/>
    </row>
    <row r="170" spans="1:13" ht="21.75" thickTop="1">
      <c r="A170" s="33" t="s">
        <v>54</v>
      </c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1:13" ht="21">
      <c r="A171" s="12" t="s">
        <v>34</v>
      </c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1:13" ht="21">
      <c r="A172" s="8" t="s">
        <v>123</v>
      </c>
      <c r="B172" s="8">
        <v>100000</v>
      </c>
      <c r="C172" s="8">
        <v>0</v>
      </c>
      <c r="D172" s="8">
        <v>0</v>
      </c>
      <c r="E172" s="8">
        <f aca="true" t="shared" si="20" ref="E172:E188">B172+D172-C172</f>
        <v>100000</v>
      </c>
      <c r="F172" s="8">
        <v>0</v>
      </c>
      <c r="G172" s="8">
        <v>0</v>
      </c>
      <c r="H172" s="37">
        <v>0</v>
      </c>
      <c r="I172" s="37">
        <v>0</v>
      </c>
      <c r="J172" s="37">
        <v>0</v>
      </c>
      <c r="K172" s="37">
        <v>100000</v>
      </c>
      <c r="L172" s="8">
        <f aca="true" t="shared" si="21" ref="L172:L188">SUM(F172:K172)</f>
        <v>100000</v>
      </c>
      <c r="M172" s="10">
        <f aca="true" t="shared" si="22" ref="M172:M188">E172-(SUM(F172:K172))</f>
        <v>0</v>
      </c>
    </row>
    <row r="173" spans="1:13" ht="21">
      <c r="A173" s="8" t="s">
        <v>124</v>
      </c>
      <c r="B173" s="8">
        <v>50000</v>
      </c>
      <c r="C173" s="8">
        <v>0</v>
      </c>
      <c r="D173" s="8">
        <v>0</v>
      </c>
      <c r="E173" s="8">
        <v>50000</v>
      </c>
      <c r="F173" s="8">
        <v>0</v>
      </c>
      <c r="G173" s="8">
        <v>0</v>
      </c>
      <c r="H173" s="37">
        <v>0</v>
      </c>
      <c r="I173" s="37">
        <v>0</v>
      </c>
      <c r="J173" s="37">
        <v>35280</v>
      </c>
      <c r="K173" s="37">
        <v>0</v>
      </c>
      <c r="L173" s="8">
        <f t="shared" si="21"/>
        <v>35280</v>
      </c>
      <c r="M173" s="8">
        <v>14720</v>
      </c>
    </row>
    <row r="174" spans="1:13" ht="21">
      <c r="A174" s="8" t="s">
        <v>125</v>
      </c>
      <c r="B174" s="8">
        <v>30000</v>
      </c>
      <c r="C174" s="8">
        <v>0</v>
      </c>
      <c r="D174" s="8">
        <v>0</v>
      </c>
      <c r="E174" s="8">
        <f t="shared" si="20"/>
        <v>30000</v>
      </c>
      <c r="F174" s="8">
        <v>0</v>
      </c>
      <c r="G174" s="8">
        <v>0</v>
      </c>
      <c r="H174" s="37">
        <v>25740</v>
      </c>
      <c r="I174" s="37">
        <v>0</v>
      </c>
      <c r="J174" s="37">
        <v>0</v>
      </c>
      <c r="K174" s="37">
        <v>0</v>
      </c>
      <c r="L174" s="8">
        <f t="shared" si="21"/>
        <v>25740</v>
      </c>
      <c r="M174" s="10">
        <f t="shared" si="22"/>
        <v>4260</v>
      </c>
    </row>
    <row r="175" spans="1:13" ht="21">
      <c r="A175" s="8" t="s">
        <v>126</v>
      </c>
      <c r="B175" s="8">
        <v>50000</v>
      </c>
      <c r="C175" s="8">
        <v>0</v>
      </c>
      <c r="D175" s="8">
        <v>0</v>
      </c>
      <c r="E175" s="8">
        <f t="shared" si="20"/>
        <v>50000</v>
      </c>
      <c r="F175" s="8">
        <v>0</v>
      </c>
      <c r="G175" s="8">
        <v>0</v>
      </c>
      <c r="H175" s="37">
        <v>25900</v>
      </c>
      <c r="I175" s="37">
        <v>0</v>
      </c>
      <c r="J175" s="37">
        <v>0</v>
      </c>
      <c r="K175" s="37">
        <v>0</v>
      </c>
      <c r="L175" s="8">
        <f t="shared" si="21"/>
        <v>25900</v>
      </c>
      <c r="M175" s="10">
        <f t="shared" si="22"/>
        <v>24100</v>
      </c>
    </row>
    <row r="176" spans="1:13" ht="21">
      <c r="A176" s="8" t="s">
        <v>127</v>
      </c>
      <c r="B176" s="8">
        <v>15000</v>
      </c>
      <c r="C176" s="8">
        <v>0</v>
      </c>
      <c r="D176" s="8">
        <v>0</v>
      </c>
      <c r="E176" s="8">
        <f t="shared" si="20"/>
        <v>15000</v>
      </c>
      <c r="F176" s="8">
        <v>0</v>
      </c>
      <c r="G176" s="8">
        <v>0</v>
      </c>
      <c r="H176" s="37">
        <v>15000</v>
      </c>
      <c r="I176" s="37">
        <v>0</v>
      </c>
      <c r="J176" s="37">
        <v>0</v>
      </c>
      <c r="K176" s="37">
        <v>0</v>
      </c>
      <c r="L176" s="8">
        <f t="shared" si="21"/>
        <v>15000</v>
      </c>
      <c r="M176" s="10">
        <f t="shared" si="22"/>
        <v>0</v>
      </c>
    </row>
    <row r="177" spans="1:13" ht="21">
      <c r="A177" s="8" t="s">
        <v>128</v>
      </c>
      <c r="B177" s="8">
        <v>15000</v>
      </c>
      <c r="C177" s="8">
        <v>0</v>
      </c>
      <c r="D177" s="8">
        <v>0</v>
      </c>
      <c r="E177" s="8">
        <f t="shared" si="20"/>
        <v>15000</v>
      </c>
      <c r="F177" s="8">
        <v>0</v>
      </c>
      <c r="G177" s="8">
        <v>0</v>
      </c>
      <c r="H177" s="37">
        <v>0</v>
      </c>
      <c r="I177" s="37">
        <v>0</v>
      </c>
      <c r="J177" s="37">
        <v>0</v>
      </c>
      <c r="K177" s="37">
        <v>0</v>
      </c>
      <c r="L177" s="8">
        <f t="shared" si="21"/>
        <v>0</v>
      </c>
      <c r="M177" s="10">
        <f t="shared" si="22"/>
        <v>15000</v>
      </c>
    </row>
    <row r="178" spans="1:13" ht="21">
      <c r="A178" s="8" t="s">
        <v>129</v>
      </c>
      <c r="B178" s="8">
        <v>80000</v>
      </c>
      <c r="C178" s="8">
        <v>0</v>
      </c>
      <c r="D178" s="8">
        <v>0</v>
      </c>
      <c r="E178" s="8">
        <f t="shared" si="20"/>
        <v>80000</v>
      </c>
      <c r="F178" s="8">
        <v>15280</v>
      </c>
      <c r="G178" s="8">
        <v>17000</v>
      </c>
      <c r="H178" s="37">
        <v>0</v>
      </c>
      <c r="I178" s="37">
        <v>0</v>
      </c>
      <c r="J178" s="37">
        <v>0</v>
      </c>
      <c r="K178" s="37">
        <v>18800</v>
      </c>
      <c r="L178" s="8">
        <f t="shared" si="21"/>
        <v>51080</v>
      </c>
      <c r="M178" s="10">
        <f t="shared" si="22"/>
        <v>28920</v>
      </c>
    </row>
    <row r="179" spans="1:13" ht="21">
      <c r="A179" s="8" t="s">
        <v>130</v>
      </c>
      <c r="B179" s="8">
        <v>10000</v>
      </c>
      <c r="C179" s="8">
        <v>0</v>
      </c>
      <c r="D179" s="8">
        <v>0</v>
      </c>
      <c r="E179" s="8">
        <f t="shared" si="20"/>
        <v>10000</v>
      </c>
      <c r="F179" s="8">
        <v>0</v>
      </c>
      <c r="G179" s="8">
        <v>0</v>
      </c>
      <c r="H179" s="37">
        <v>0</v>
      </c>
      <c r="I179" s="37">
        <v>0</v>
      </c>
      <c r="J179" s="37">
        <v>0</v>
      </c>
      <c r="K179" s="37">
        <v>0</v>
      </c>
      <c r="L179" s="8">
        <f t="shared" si="21"/>
        <v>0</v>
      </c>
      <c r="M179" s="10">
        <f t="shared" si="22"/>
        <v>10000</v>
      </c>
    </row>
    <row r="180" spans="1:13" ht="21">
      <c r="A180" s="8" t="s">
        <v>131</v>
      </c>
      <c r="B180" s="8">
        <v>5000</v>
      </c>
      <c r="C180" s="8">
        <v>0</v>
      </c>
      <c r="D180" s="8">
        <v>0</v>
      </c>
      <c r="E180" s="8">
        <f t="shared" si="20"/>
        <v>5000</v>
      </c>
      <c r="F180" s="8">
        <v>0</v>
      </c>
      <c r="G180" s="8">
        <v>0</v>
      </c>
      <c r="H180" s="37">
        <v>0</v>
      </c>
      <c r="I180" s="37">
        <v>0</v>
      </c>
      <c r="J180" s="37">
        <v>0</v>
      </c>
      <c r="K180" s="37">
        <v>0</v>
      </c>
      <c r="L180" s="8">
        <f t="shared" si="21"/>
        <v>0</v>
      </c>
      <c r="M180" s="10">
        <f t="shared" si="22"/>
        <v>5000</v>
      </c>
    </row>
    <row r="181" spans="1:13" ht="21">
      <c r="A181" s="8" t="s">
        <v>132</v>
      </c>
      <c r="B181" s="8">
        <v>10000</v>
      </c>
      <c r="C181" s="8">
        <v>0</v>
      </c>
      <c r="D181" s="8">
        <v>0</v>
      </c>
      <c r="E181" s="8">
        <f t="shared" si="20"/>
        <v>10000</v>
      </c>
      <c r="F181" s="8">
        <v>0</v>
      </c>
      <c r="G181" s="8">
        <v>0</v>
      </c>
      <c r="H181" s="37">
        <v>0</v>
      </c>
      <c r="I181" s="37">
        <v>0</v>
      </c>
      <c r="J181" s="37">
        <v>0</v>
      </c>
      <c r="K181" s="37">
        <v>10000</v>
      </c>
      <c r="L181" s="8">
        <f t="shared" si="21"/>
        <v>10000</v>
      </c>
      <c r="M181" s="10">
        <f t="shared" si="22"/>
        <v>0</v>
      </c>
    </row>
    <row r="182" spans="1:13" ht="21">
      <c r="A182" s="8" t="s">
        <v>133</v>
      </c>
      <c r="B182" s="8">
        <v>30000</v>
      </c>
      <c r="C182" s="8">
        <v>0</v>
      </c>
      <c r="D182" s="8">
        <v>0</v>
      </c>
      <c r="E182" s="8">
        <f t="shared" si="20"/>
        <v>30000</v>
      </c>
      <c r="F182" s="8">
        <v>18560</v>
      </c>
      <c r="G182" s="8">
        <v>0</v>
      </c>
      <c r="H182" s="37">
        <v>0</v>
      </c>
      <c r="I182" s="37">
        <v>0</v>
      </c>
      <c r="J182" s="37">
        <v>0</v>
      </c>
      <c r="K182" s="37">
        <v>0</v>
      </c>
      <c r="L182" s="8">
        <f t="shared" si="21"/>
        <v>18560</v>
      </c>
      <c r="M182" s="10">
        <f t="shared" si="22"/>
        <v>11440</v>
      </c>
    </row>
    <row r="183" spans="1:13" ht="21">
      <c r="A183" s="8" t="s">
        <v>134</v>
      </c>
      <c r="B183" s="8">
        <v>10000</v>
      </c>
      <c r="C183" s="8">
        <v>0</v>
      </c>
      <c r="D183" s="8">
        <v>0</v>
      </c>
      <c r="E183" s="8">
        <f t="shared" si="20"/>
        <v>10000</v>
      </c>
      <c r="F183" s="8">
        <v>0</v>
      </c>
      <c r="G183" s="8">
        <v>10000</v>
      </c>
      <c r="H183" s="37">
        <v>0</v>
      </c>
      <c r="I183" s="37">
        <v>0</v>
      </c>
      <c r="J183" s="37">
        <v>0</v>
      </c>
      <c r="K183" s="37">
        <v>0</v>
      </c>
      <c r="L183" s="8">
        <f t="shared" si="21"/>
        <v>10000</v>
      </c>
      <c r="M183" s="10">
        <f t="shared" si="22"/>
        <v>0</v>
      </c>
    </row>
    <row r="184" spans="1:13" ht="21">
      <c r="A184" s="8" t="s">
        <v>135</v>
      </c>
      <c r="B184" s="8">
        <v>30000</v>
      </c>
      <c r="C184" s="8">
        <v>0</v>
      </c>
      <c r="D184" s="8">
        <v>0</v>
      </c>
      <c r="E184" s="8">
        <f t="shared" si="20"/>
        <v>30000</v>
      </c>
      <c r="F184" s="8">
        <v>0</v>
      </c>
      <c r="G184" s="8">
        <v>0</v>
      </c>
      <c r="H184" s="37">
        <v>30000</v>
      </c>
      <c r="I184" s="37">
        <v>0</v>
      </c>
      <c r="J184" s="37">
        <v>0</v>
      </c>
      <c r="K184" s="37">
        <v>0</v>
      </c>
      <c r="L184" s="8">
        <f t="shared" si="21"/>
        <v>30000</v>
      </c>
      <c r="M184" s="10">
        <f t="shared" si="22"/>
        <v>0</v>
      </c>
    </row>
    <row r="185" spans="1:13" ht="21">
      <c r="A185" s="8" t="s">
        <v>136</v>
      </c>
      <c r="B185" s="8">
        <v>10000</v>
      </c>
      <c r="C185" s="8">
        <v>0</v>
      </c>
      <c r="D185" s="8">
        <v>0</v>
      </c>
      <c r="E185" s="8">
        <f t="shared" si="20"/>
        <v>10000</v>
      </c>
      <c r="F185" s="8">
        <v>0</v>
      </c>
      <c r="G185" s="8">
        <v>0</v>
      </c>
      <c r="H185" s="37">
        <v>10000</v>
      </c>
      <c r="I185" s="37">
        <v>0</v>
      </c>
      <c r="J185" s="37">
        <v>0</v>
      </c>
      <c r="K185" s="37">
        <v>0</v>
      </c>
      <c r="L185" s="8">
        <f t="shared" si="21"/>
        <v>10000</v>
      </c>
      <c r="M185" s="10">
        <f t="shared" si="22"/>
        <v>0</v>
      </c>
    </row>
    <row r="186" spans="1:13" ht="21">
      <c r="A186" s="8" t="s">
        <v>137</v>
      </c>
      <c r="B186" s="8">
        <v>80000</v>
      </c>
      <c r="C186" s="8">
        <v>0</v>
      </c>
      <c r="D186" s="8">
        <v>0</v>
      </c>
      <c r="E186" s="8">
        <f t="shared" si="20"/>
        <v>80000</v>
      </c>
      <c r="F186" s="8">
        <v>0</v>
      </c>
      <c r="G186" s="8">
        <v>21966</v>
      </c>
      <c r="H186" s="37">
        <v>0</v>
      </c>
      <c r="I186" s="37">
        <v>0</v>
      </c>
      <c r="J186" s="37">
        <v>0</v>
      </c>
      <c r="K186" s="37">
        <v>55000</v>
      </c>
      <c r="L186" s="8">
        <f t="shared" si="21"/>
        <v>76966</v>
      </c>
      <c r="M186" s="10">
        <f t="shared" si="22"/>
        <v>3034</v>
      </c>
    </row>
    <row r="187" spans="1:13" ht="21">
      <c r="A187" s="8" t="s">
        <v>138</v>
      </c>
      <c r="B187" s="8">
        <v>5000</v>
      </c>
      <c r="C187" s="8">
        <v>0</v>
      </c>
      <c r="D187" s="8">
        <v>0</v>
      </c>
      <c r="E187" s="8">
        <f>B187+D187-C187</f>
        <v>5000</v>
      </c>
      <c r="F187" s="8">
        <v>0</v>
      </c>
      <c r="G187" s="8">
        <v>0</v>
      </c>
      <c r="H187" s="37">
        <v>0</v>
      </c>
      <c r="I187" s="37">
        <v>0</v>
      </c>
      <c r="J187" s="37">
        <v>0</v>
      </c>
      <c r="K187" s="37">
        <v>5000</v>
      </c>
      <c r="L187" s="8">
        <f>SUM(F187:K187)</f>
        <v>5000</v>
      </c>
      <c r="M187" s="10">
        <f>E187-(SUM(F187:K187))</f>
        <v>0</v>
      </c>
    </row>
    <row r="188" spans="1:13" ht="21">
      <c r="A188" s="8" t="s">
        <v>139</v>
      </c>
      <c r="B188" s="8">
        <v>76598</v>
      </c>
      <c r="C188" s="8">
        <v>0</v>
      </c>
      <c r="D188" s="8">
        <v>107808</v>
      </c>
      <c r="E188" s="8">
        <f t="shared" si="20"/>
        <v>184406</v>
      </c>
      <c r="F188" s="8">
        <v>0</v>
      </c>
      <c r="G188" s="8">
        <v>0</v>
      </c>
      <c r="H188" s="37">
        <v>61600</v>
      </c>
      <c r="I188" s="37">
        <v>300</v>
      </c>
      <c r="J188" s="37">
        <v>0</v>
      </c>
      <c r="K188" s="37">
        <v>119058</v>
      </c>
      <c r="L188" s="8">
        <f t="shared" si="21"/>
        <v>180958</v>
      </c>
      <c r="M188" s="10">
        <f t="shared" si="22"/>
        <v>3448</v>
      </c>
    </row>
    <row r="189" spans="1:13" ht="21.75" thickBot="1">
      <c r="A189" s="18" t="s">
        <v>140</v>
      </c>
      <c r="B189" s="19">
        <f aca="true" t="shared" si="23" ref="B189:L189">SUM(B172:B188)</f>
        <v>606598</v>
      </c>
      <c r="C189" s="19">
        <f t="shared" si="23"/>
        <v>0</v>
      </c>
      <c r="D189" s="19">
        <f t="shared" si="23"/>
        <v>107808</v>
      </c>
      <c r="E189" s="19">
        <f t="shared" si="23"/>
        <v>714406</v>
      </c>
      <c r="F189" s="19">
        <f t="shared" si="23"/>
        <v>33840</v>
      </c>
      <c r="G189" s="19">
        <f>SUM(G172:G188)</f>
        <v>48966</v>
      </c>
      <c r="H189" s="40">
        <f>SUM(H172:H188)</f>
        <v>168240</v>
      </c>
      <c r="I189" s="40">
        <v>300</v>
      </c>
      <c r="J189" s="40">
        <v>35280</v>
      </c>
      <c r="K189" s="40">
        <f>SUM(K188+K187+K186+K185+K184+K183+K182+K181+K180+K179+K178+K177+K176+K175+K174+K173+K172)</f>
        <v>307858</v>
      </c>
      <c r="L189" s="19">
        <f t="shared" si="23"/>
        <v>594484</v>
      </c>
      <c r="M189" s="21">
        <f>M188+M187+M186+M185+M184+M183+M182+M181+M180+M179+M178+M177+M176+M175+M174+M173+M172</f>
        <v>119922</v>
      </c>
    </row>
    <row r="190" spans="1:13" ht="21.75" thickTop="1">
      <c r="A190" s="23"/>
      <c r="B190" s="26"/>
      <c r="C190" s="26"/>
      <c r="D190" s="26"/>
      <c r="E190" s="26"/>
      <c r="F190" s="26"/>
      <c r="G190" s="26"/>
      <c r="H190" s="28"/>
      <c r="I190" s="26"/>
      <c r="J190" s="26"/>
      <c r="K190" s="26"/>
      <c r="L190" s="26"/>
      <c r="M190" s="26"/>
    </row>
    <row r="191" spans="1:13" ht="21">
      <c r="A191" s="23"/>
      <c r="B191" s="26"/>
      <c r="C191" s="26"/>
      <c r="D191" s="26"/>
      <c r="E191" s="26"/>
      <c r="F191" s="26"/>
      <c r="G191" s="26"/>
      <c r="H191" s="28"/>
      <c r="I191" s="26"/>
      <c r="J191" s="26"/>
      <c r="K191" s="26"/>
      <c r="L191" s="26"/>
      <c r="M191" s="26"/>
    </row>
    <row r="192" spans="1:13" ht="21">
      <c r="A192" s="23"/>
      <c r="B192" s="26"/>
      <c r="C192" s="26"/>
      <c r="D192" s="26"/>
      <c r="E192" s="26"/>
      <c r="F192" s="26"/>
      <c r="G192" s="26"/>
      <c r="H192" s="28"/>
      <c r="I192" s="26"/>
      <c r="J192" s="26"/>
      <c r="K192" s="26"/>
      <c r="L192" s="26"/>
      <c r="M192" s="26"/>
    </row>
    <row r="193" spans="1:13" ht="26.25">
      <c r="A193" s="61" t="s">
        <v>29</v>
      </c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</row>
    <row r="194" spans="1:13" ht="26.25">
      <c r="A194" s="61" t="s">
        <v>30</v>
      </c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</row>
    <row r="195" ht="26.25">
      <c r="A195" s="3" t="s">
        <v>141</v>
      </c>
    </row>
    <row r="196" spans="1:13" ht="21">
      <c r="A196" s="62" t="s">
        <v>3</v>
      </c>
      <c r="B196" s="62" t="s">
        <v>4</v>
      </c>
      <c r="C196" s="62" t="s">
        <v>5</v>
      </c>
      <c r="D196" s="64" t="s">
        <v>6</v>
      </c>
      <c r="E196" s="62" t="s">
        <v>7</v>
      </c>
      <c r="F196" s="62" t="s">
        <v>23</v>
      </c>
      <c r="G196" s="62"/>
      <c r="H196" s="62"/>
      <c r="I196" s="62"/>
      <c r="J196" s="62"/>
      <c r="K196" s="62"/>
      <c r="L196" s="62" t="s">
        <v>9</v>
      </c>
      <c r="M196" s="62" t="s">
        <v>10</v>
      </c>
    </row>
    <row r="197" spans="1:13" ht="21.75" thickBot="1">
      <c r="A197" s="63"/>
      <c r="B197" s="63"/>
      <c r="C197" s="63"/>
      <c r="D197" s="65"/>
      <c r="E197" s="63"/>
      <c r="F197" s="32" t="s">
        <v>11</v>
      </c>
      <c r="G197" s="32" t="s">
        <v>12</v>
      </c>
      <c r="H197" s="32" t="s">
        <v>158</v>
      </c>
      <c r="I197" s="32" t="s">
        <v>32</v>
      </c>
      <c r="J197" s="32" t="s">
        <v>161</v>
      </c>
      <c r="K197" s="32" t="s">
        <v>162</v>
      </c>
      <c r="L197" s="63"/>
      <c r="M197" s="63"/>
    </row>
    <row r="198" spans="1:13" ht="21.75" thickTop="1">
      <c r="A198" s="33" t="s">
        <v>18</v>
      </c>
      <c r="B198" s="8"/>
      <c r="C198" s="8"/>
      <c r="D198" s="8"/>
      <c r="E198" s="8"/>
      <c r="F198" s="8"/>
      <c r="G198" s="8"/>
      <c r="H198" s="35"/>
      <c r="I198" s="8"/>
      <c r="J198" s="8"/>
      <c r="K198" s="8"/>
      <c r="L198" s="8"/>
      <c r="M198" s="8"/>
    </row>
    <row r="199" spans="1:13" ht="21">
      <c r="A199" s="12" t="s">
        <v>34</v>
      </c>
      <c r="B199" s="8"/>
      <c r="C199" s="8"/>
      <c r="D199" s="8"/>
      <c r="E199" s="8"/>
      <c r="F199" s="8"/>
      <c r="G199" s="8"/>
      <c r="H199" s="35"/>
      <c r="I199" s="8"/>
      <c r="J199" s="8"/>
      <c r="K199" s="8"/>
      <c r="L199" s="8"/>
      <c r="M199" s="8"/>
    </row>
    <row r="200" spans="1:13" ht="21">
      <c r="A200" s="8" t="s">
        <v>142</v>
      </c>
      <c r="B200" s="8">
        <v>100000</v>
      </c>
      <c r="C200" s="8">
        <v>0</v>
      </c>
      <c r="D200" s="8">
        <v>0</v>
      </c>
      <c r="E200" s="8">
        <f>B200+D200-C200</f>
        <v>100000</v>
      </c>
      <c r="F200" s="8">
        <v>0</v>
      </c>
      <c r="G200" s="8">
        <v>0</v>
      </c>
      <c r="H200" s="37">
        <v>2000</v>
      </c>
      <c r="I200" s="37">
        <v>0</v>
      </c>
      <c r="J200" s="37">
        <v>0</v>
      </c>
      <c r="K200" s="37">
        <v>14820</v>
      </c>
      <c r="L200" s="8">
        <f>SUM(F200:K200)</f>
        <v>16820</v>
      </c>
      <c r="M200" s="10">
        <f>E200-(SUM(F200:K200))</f>
        <v>83180</v>
      </c>
    </row>
    <row r="201" spans="1:13" ht="21">
      <c r="A201" s="12" t="s">
        <v>35</v>
      </c>
      <c r="B201" s="8"/>
      <c r="C201" s="8"/>
      <c r="D201" s="8"/>
      <c r="E201" s="8"/>
      <c r="F201" s="8"/>
      <c r="G201" s="8"/>
      <c r="H201" s="37"/>
      <c r="I201" s="37"/>
      <c r="J201" s="37"/>
      <c r="K201" s="37"/>
      <c r="L201" s="8"/>
      <c r="M201" s="8"/>
    </row>
    <row r="202" spans="1:13" ht="21">
      <c r="A202" s="8" t="s">
        <v>143</v>
      </c>
      <c r="B202" s="8">
        <v>25200</v>
      </c>
      <c r="C202" s="8">
        <v>0</v>
      </c>
      <c r="D202" s="8">
        <v>0</v>
      </c>
      <c r="E202" s="8">
        <f>B202+D202-C202</f>
        <v>25200</v>
      </c>
      <c r="F202" s="8">
        <v>0</v>
      </c>
      <c r="G202" s="8">
        <v>0</v>
      </c>
      <c r="H202" s="37">
        <v>0</v>
      </c>
      <c r="I202" s="37">
        <v>0</v>
      </c>
      <c r="J202" s="37">
        <v>0</v>
      </c>
      <c r="K202" s="37">
        <v>0</v>
      </c>
      <c r="L202" s="8">
        <f>SUM(F202:K202)</f>
        <v>0</v>
      </c>
      <c r="M202" s="10">
        <f>E202-(SUM(F202:K202))</f>
        <v>25200</v>
      </c>
    </row>
    <row r="203" spans="1:13" ht="21">
      <c r="A203" s="12" t="s">
        <v>144</v>
      </c>
      <c r="B203" s="8"/>
      <c r="C203" s="8"/>
      <c r="D203" s="8"/>
      <c r="E203" s="8"/>
      <c r="F203" s="8"/>
      <c r="G203" s="8"/>
      <c r="H203" s="37"/>
      <c r="I203" s="37"/>
      <c r="J203" s="37"/>
      <c r="K203" s="37"/>
      <c r="L203" s="8"/>
      <c r="M203" s="10"/>
    </row>
    <row r="204" spans="1:13" ht="21">
      <c r="A204" s="8" t="s">
        <v>145</v>
      </c>
      <c r="B204" s="8">
        <v>18600</v>
      </c>
      <c r="C204" s="8">
        <v>0</v>
      </c>
      <c r="D204" s="8">
        <v>0</v>
      </c>
      <c r="E204" s="8">
        <f>B204+D204-C204</f>
        <v>18600</v>
      </c>
      <c r="F204" s="8">
        <v>0</v>
      </c>
      <c r="G204" s="8">
        <v>0</v>
      </c>
      <c r="H204" s="37">
        <v>0</v>
      </c>
      <c r="I204" s="37">
        <v>0</v>
      </c>
      <c r="J204" s="37">
        <v>0</v>
      </c>
      <c r="K204" s="37">
        <v>0</v>
      </c>
      <c r="L204" s="8">
        <v>0</v>
      </c>
      <c r="M204" s="10">
        <f>E204-(SUM(F204:K204))</f>
        <v>18600</v>
      </c>
    </row>
    <row r="205" spans="1:13" ht="21">
      <c r="A205" s="12" t="s">
        <v>37</v>
      </c>
      <c r="B205" s="8"/>
      <c r="C205" s="8"/>
      <c r="D205" s="8"/>
      <c r="E205" s="8"/>
      <c r="F205" s="8"/>
      <c r="G205" s="8"/>
      <c r="H205" s="37"/>
      <c r="I205" s="37"/>
      <c r="J205" s="37"/>
      <c r="K205" s="37"/>
      <c r="L205" s="8"/>
      <c r="M205" s="10"/>
    </row>
    <row r="206" spans="1:13" ht="21">
      <c r="A206" s="8" t="s">
        <v>146</v>
      </c>
      <c r="B206" s="8">
        <v>13800</v>
      </c>
      <c r="C206" s="8">
        <v>0</v>
      </c>
      <c r="D206" s="8">
        <v>0</v>
      </c>
      <c r="E206" s="8">
        <f>B206+D206-C206</f>
        <v>13800</v>
      </c>
      <c r="F206" s="8">
        <v>0</v>
      </c>
      <c r="G206" s="8">
        <v>0</v>
      </c>
      <c r="H206" s="37">
        <v>0</v>
      </c>
      <c r="I206" s="37">
        <v>0</v>
      </c>
      <c r="J206" s="37">
        <v>0</v>
      </c>
      <c r="K206" s="37">
        <v>0</v>
      </c>
      <c r="L206" s="8">
        <v>0</v>
      </c>
      <c r="M206" s="10">
        <f>E206-(SUM(F206:K206))</f>
        <v>13800</v>
      </c>
    </row>
    <row r="207" spans="1:13" ht="21.75" thickBot="1">
      <c r="A207" s="18" t="s">
        <v>147</v>
      </c>
      <c r="B207" s="19">
        <f>SUM(B200:B202:B206)</f>
        <v>157600</v>
      </c>
      <c r="C207" s="19">
        <f>SUM(C206)</f>
        <v>0</v>
      </c>
      <c r="D207" s="19">
        <f>SUM(D206)</f>
        <v>0</v>
      </c>
      <c r="E207" s="19">
        <f>SUM(E200:E202:E206)</f>
        <v>157600</v>
      </c>
      <c r="F207" s="19">
        <f>SUM(F206)</f>
        <v>0</v>
      </c>
      <c r="G207" s="19">
        <f>SUM(G206)</f>
        <v>0</v>
      </c>
      <c r="H207" s="40">
        <v>2000</v>
      </c>
      <c r="I207" s="40">
        <f>SUM(I200:I206)</f>
        <v>0</v>
      </c>
      <c r="J207" s="40">
        <f>SUM(J200:J206)</f>
        <v>0</v>
      </c>
      <c r="K207" s="40">
        <v>14820</v>
      </c>
      <c r="L207" s="19">
        <v>16820</v>
      </c>
      <c r="M207" s="19">
        <f>SUM(M200:M202:M206)</f>
        <v>140780</v>
      </c>
    </row>
    <row r="208" spans="1:13" ht="21.75" thickTop="1">
      <c r="A208" s="33" t="s">
        <v>148</v>
      </c>
      <c r="B208" s="7"/>
      <c r="C208" s="7"/>
      <c r="D208" s="7"/>
      <c r="E208" s="7"/>
      <c r="F208" s="7"/>
      <c r="G208" s="7"/>
      <c r="H208" s="42"/>
      <c r="I208" s="42"/>
      <c r="J208" s="42"/>
      <c r="K208" s="42"/>
      <c r="L208" s="7"/>
      <c r="M208" s="7"/>
    </row>
    <row r="209" spans="1:13" ht="21">
      <c r="A209" s="8" t="s">
        <v>34</v>
      </c>
      <c r="B209" s="8">
        <v>1191500</v>
      </c>
      <c r="C209" s="8">
        <v>0</v>
      </c>
      <c r="D209" s="8">
        <v>4426000</v>
      </c>
      <c r="E209" s="8">
        <f>B209+D209-C209</f>
        <v>5617500</v>
      </c>
      <c r="F209" s="8">
        <v>0</v>
      </c>
      <c r="G209" s="8">
        <v>0</v>
      </c>
      <c r="H209" s="37">
        <v>82385</v>
      </c>
      <c r="I209" s="37">
        <v>0</v>
      </c>
      <c r="J209" s="37">
        <v>151200</v>
      </c>
      <c r="K209" s="53">
        <v>1008200</v>
      </c>
      <c r="L209" s="8">
        <f>SUM(F209:K209)</f>
        <v>1241785</v>
      </c>
      <c r="M209" s="10">
        <f>E209-(SUM(F209:K209))</f>
        <v>4375715</v>
      </c>
    </row>
    <row r="210" spans="1:13" ht="21">
      <c r="A210" s="46" t="s">
        <v>149</v>
      </c>
      <c r="B210" s="47">
        <f>SUM(B209:B209)</f>
        <v>1191500</v>
      </c>
      <c r="C210" s="8">
        <v>0</v>
      </c>
      <c r="D210" s="12">
        <f>SUM(D209)</f>
        <v>4426000</v>
      </c>
      <c r="E210" s="47">
        <f>SUM(E209:E209)</f>
        <v>5617500</v>
      </c>
      <c r="F210" s="8">
        <v>0</v>
      </c>
      <c r="G210" s="8">
        <v>0</v>
      </c>
      <c r="H210" s="44">
        <f>SUM(H209)</f>
        <v>82385</v>
      </c>
      <c r="I210" s="12">
        <v>0</v>
      </c>
      <c r="J210" s="12">
        <v>151200</v>
      </c>
      <c r="K210" s="13">
        <v>1008200</v>
      </c>
      <c r="L210" s="12">
        <f>SUM(F210:K210)</f>
        <v>1241785</v>
      </c>
      <c r="M210" s="48">
        <f>SUM(M209:M209)</f>
        <v>4375715</v>
      </c>
    </row>
    <row r="211" spans="1:13" ht="21.75" thickBot="1">
      <c r="A211" s="49" t="s">
        <v>150</v>
      </c>
      <c r="B211" s="19">
        <f>B210+B207</f>
        <v>1349100</v>
      </c>
      <c r="C211" s="19">
        <f>SUM(C210)</f>
        <v>0</v>
      </c>
      <c r="D211" s="19">
        <v>4426000</v>
      </c>
      <c r="E211" s="19">
        <f>SUM(E210+E207)</f>
        <v>5775100</v>
      </c>
      <c r="F211" s="19">
        <f>SUM(F210)</f>
        <v>0</v>
      </c>
      <c r="G211" s="19">
        <f>SUM(G210)</f>
        <v>0</v>
      </c>
      <c r="H211" s="40">
        <f>SUM(H210+H207)</f>
        <v>84385</v>
      </c>
      <c r="I211" s="19">
        <f>SUM(I210)</f>
        <v>0</v>
      </c>
      <c r="J211" s="19">
        <v>151200</v>
      </c>
      <c r="K211" s="20">
        <f>SUM(K210+K207)</f>
        <v>1023020</v>
      </c>
      <c r="L211" s="19">
        <v>1258605</v>
      </c>
      <c r="M211" s="19">
        <f>SUM(M207+M210)</f>
        <v>4516495</v>
      </c>
    </row>
    <row r="212" spans="1:13" ht="21.75" thickTop="1">
      <c r="A212" s="50"/>
      <c r="B212" s="26"/>
      <c r="C212" s="26"/>
      <c r="D212" s="26"/>
      <c r="E212" s="26"/>
      <c r="F212" s="26"/>
      <c r="G212" s="26"/>
      <c r="H212" s="28"/>
      <c r="I212" s="26"/>
      <c r="J212" s="26"/>
      <c r="K212" s="26"/>
      <c r="L212" s="26"/>
      <c r="M212" s="26"/>
    </row>
    <row r="213" spans="1:13" ht="21">
      <c r="A213" s="50"/>
      <c r="B213" s="26"/>
      <c r="C213" s="26"/>
      <c r="D213" s="26"/>
      <c r="E213" s="26"/>
      <c r="F213" s="26"/>
      <c r="G213" s="26"/>
      <c r="H213" s="28"/>
      <c r="I213" s="26"/>
      <c r="J213" s="26"/>
      <c r="K213" s="26"/>
      <c r="L213" s="26"/>
      <c r="M213" s="26"/>
    </row>
    <row r="214" spans="1:13" ht="21">
      <c r="A214" s="50"/>
      <c r="B214" s="26"/>
      <c r="C214" s="26"/>
      <c r="D214" s="26"/>
      <c r="E214" s="26"/>
      <c r="F214" s="26"/>
      <c r="G214" s="26"/>
      <c r="H214" s="28"/>
      <c r="I214" s="26"/>
      <c r="J214" s="26"/>
      <c r="K214" s="26"/>
      <c r="L214" s="26"/>
      <c r="M214" s="26"/>
    </row>
    <row r="215" spans="1:13" ht="21">
      <c r="A215" s="50"/>
      <c r="B215" s="26"/>
      <c r="C215" s="26"/>
      <c r="D215" s="26"/>
      <c r="E215" s="26"/>
      <c r="F215" s="26"/>
      <c r="G215" s="26"/>
      <c r="H215" s="28"/>
      <c r="I215" s="26"/>
      <c r="J215" s="26"/>
      <c r="K215" s="26"/>
      <c r="L215" s="26"/>
      <c r="M215" s="26"/>
    </row>
    <row r="216" spans="1:13" ht="21">
      <c r="A216" s="50"/>
      <c r="B216" s="26"/>
      <c r="C216" s="26"/>
      <c r="D216" s="26"/>
      <c r="E216" s="26"/>
      <c r="F216" s="26"/>
      <c r="G216" s="26"/>
      <c r="H216" s="28"/>
      <c r="I216" s="26"/>
      <c r="J216" s="26"/>
      <c r="K216" s="26"/>
      <c r="L216" s="26"/>
      <c r="M216" s="26"/>
    </row>
    <row r="217" spans="1:13" ht="21">
      <c r="A217" s="50"/>
      <c r="B217" s="26"/>
      <c r="C217" s="26"/>
      <c r="D217" s="26"/>
      <c r="E217" s="26"/>
      <c r="F217" s="26"/>
      <c r="G217" s="26"/>
      <c r="H217" s="28"/>
      <c r="I217" s="26"/>
      <c r="J217" s="26"/>
      <c r="K217" s="26"/>
      <c r="L217" s="26"/>
      <c r="M217" s="26"/>
    </row>
    <row r="218" spans="1:13" ht="21">
      <c r="A218" s="50"/>
      <c r="B218" s="26"/>
      <c r="C218" s="26"/>
      <c r="D218" s="26"/>
      <c r="E218" s="26"/>
      <c r="F218" s="26"/>
      <c r="G218" s="26"/>
      <c r="H218" s="28"/>
      <c r="I218" s="26"/>
      <c r="J218" s="26"/>
      <c r="K218" s="26"/>
      <c r="L218" s="26"/>
      <c r="M218" s="26"/>
    </row>
    <row r="219" spans="1:13" ht="21">
      <c r="A219" s="50"/>
      <c r="B219" s="26"/>
      <c r="C219" s="26"/>
      <c r="D219" s="26"/>
      <c r="E219" s="26"/>
      <c r="F219" s="26"/>
      <c r="G219" s="26"/>
      <c r="H219" s="28"/>
      <c r="I219" s="26"/>
      <c r="J219" s="26"/>
      <c r="K219" s="26"/>
      <c r="L219" s="26"/>
      <c r="M219" s="26"/>
    </row>
    <row r="220" spans="1:13" ht="26.25">
      <c r="A220" s="61" t="s">
        <v>29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</row>
    <row r="221" spans="1:13" ht="26.25">
      <c r="A221" s="61" t="s">
        <v>151</v>
      </c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</row>
    <row r="222" ht="26.25">
      <c r="A222" s="3" t="s">
        <v>152</v>
      </c>
    </row>
    <row r="223" spans="1:13" ht="21">
      <c r="A223" s="62" t="s">
        <v>3</v>
      </c>
      <c r="B223" s="62" t="s">
        <v>4</v>
      </c>
      <c r="C223" s="62" t="s">
        <v>5</v>
      </c>
      <c r="D223" s="64" t="s">
        <v>6</v>
      </c>
      <c r="E223" s="62" t="s">
        <v>7</v>
      </c>
      <c r="F223" s="62" t="s">
        <v>23</v>
      </c>
      <c r="G223" s="62"/>
      <c r="H223" s="62"/>
      <c r="I223" s="62"/>
      <c r="J223" s="62"/>
      <c r="K223" s="62"/>
      <c r="L223" s="62" t="s">
        <v>9</v>
      </c>
      <c r="M223" s="62" t="s">
        <v>10</v>
      </c>
    </row>
    <row r="224" spans="1:13" ht="21.75" thickBot="1">
      <c r="A224" s="63"/>
      <c r="B224" s="63"/>
      <c r="C224" s="63"/>
      <c r="D224" s="65"/>
      <c r="E224" s="63"/>
      <c r="F224" s="32" t="s">
        <v>11</v>
      </c>
      <c r="G224" s="32" t="s">
        <v>12</v>
      </c>
      <c r="H224" s="32" t="s">
        <v>158</v>
      </c>
      <c r="I224" s="32" t="s">
        <v>32</v>
      </c>
      <c r="J224" s="32" t="s">
        <v>161</v>
      </c>
      <c r="K224" s="32" t="s">
        <v>162</v>
      </c>
      <c r="L224" s="63"/>
      <c r="M224" s="63"/>
    </row>
    <row r="225" spans="1:13" ht="21.75" thickTop="1">
      <c r="A225" s="33" t="s">
        <v>54</v>
      </c>
      <c r="B225" s="8"/>
      <c r="C225" s="8"/>
      <c r="D225" s="8"/>
      <c r="E225" s="8"/>
      <c r="F225" s="8"/>
      <c r="G225" s="8"/>
      <c r="H225" s="35"/>
      <c r="I225" s="8"/>
      <c r="J225" s="8"/>
      <c r="K225" s="8"/>
      <c r="L225" s="8"/>
      <c r="M225" s="10"/>
    </row>
    <row r="226" spans="1:13" ht="21">
      <c r="A226" s="8" t="s">
        <v>34</v>
      </c>
      <c r="B226" s="8"/>
      <c r="C226" s="8"/>
      <c r="D226" s="8"/>
      <c r="E226" s="8"/>
      <c r="F226" s="8"/>
      <c r="G226" s="8"/>
      <c r="H226" s="35"/>
      <c r="I226" s="8"/>
      <c r="J226" s="8"/>
      <c r="K226" s="8"/>
      <c r="L226" s="8"/>
      <c r="M226" s="10"/>
    </row>
    <row r="227" spans="1:13" ht="21">
      <c r="A227" s="8" t="s">
        <v>153</v>
      </c>
      <c r="B227" s="8">
        <v>100000</v>
      </c>
      <c r="C227" s="8">
        <v>2000</v>
      </c>
      <c r="D227" s="8">
        <v>0</v>
      </c>
      <c r="E227" s="8">
        <f>B227+D227-C227</f>
        <v>98000</v>
      </c>
      <c r="F227" s="8">
        <v>0</v>
      </c>
      <c r="G227" s="8">
        <v>0</v>
      </c>
      <c r="H227" s="37">
        <v>0</v>
      </c>
      <c r="I227" s="37">
        <v>0</v>
      </c>
      <c r="J227" s="37">
        <v>0</v>
      </c>
      <c r="K227" s="37">
        <v>9022</v>
      </c>
      <c r="L227" s="8">
        <f>SUM(F227:K227)</f>
        <v>9022</v>
      </c>
      <c r="M227" s="10">
        <f>E227-(SUM(F227:K227))</f>
        <v>88978</v>
      </c>
    </row>
    <row r="228" spans="1:13" ht="21">
      <c r="A228" s="18" t="s">
        <v>154</v>
      </c>
      <c r="B228" s="12">
        <f aca="true" t="shared" si="24" ref="B228:G228">SUM(B227)</f>
        <v>100000</v>
      </c>
      <c r="C228" s="12">
        <f t="shared" si="24"/>
        <v>2000</v>
      </c>
      <c r="D228" s="12">
        <f t="shared" si="24"/>
        <v>0</v>
      </c>
      <c r="E228" s="12">
        <f t="shared" si="24"/>
        <v>98000</v>
      </c>
      <c r="F228" s="12">
        <f t="shared" si="24"/>
        <v>0</v>
      </c>
      <c r="G228" s="12">
        <f t="shared" si="24"/>
        <v>0</v>
      </c>
      <c r="H228" s="44">
        <f>SUM(H227)</f>
        <v>0</v>
      </c>
      <c r="I228" s="44">
        <f>SUM(I227)</f>
        <v>0</v>
      </c>
      <c r="J228" s="44">
        <f>SUM(J227)</f>
        <v>0</v>
      </c>
      <c r="K228" s="44">
        <v>9022</v>
      </c>
      <c r="L228" s="12">
        <f>SUM(L227)</f>
        <v>9022</v>
      </c>
      <c r="M228" s="12">
        <f>SUM(M227)</f>
        <v>88978</v>
      </c>
    </row>
    <row r="229" spans="1:13" ht="21.75" thickBot="1">
      <c r="A229" s="18" t="s">
        <v>155</v>
      </c>
      <c r="B229" s="19">
        <f aca="true" t="shared" si="25" ref="B229:I229">B228+B211+B189+B157+B147+B131</f>
        <v>21007223</v>
      </c>
      <c r="C229" s="19">
        <f t="shared" si="25"/>
        <v>4239166</v>
      </c>
      <c r="D229" s="20">
        <f t="shared" si="25"/>
        <v>10917762</v>
      </c>
      <c r="E229" s="19">
        <f t="shared" si="25"/>
        <v>27685819</v>
      </c>
      <c r="F229" s="19">
        <f t="shared" si="25"/>
        <v>2006457</v>
      </c>
      <c r="G229" s="19">
        <f t="shared" si="25"/>
        <v>3995077.12</v>
      </c>
      <c r="H229" s="41">
        <f t="shared" si="25"/>
        <v>3168332.86</v>
      </c>
      <c r="I229" s="41">
        <f t="shared" si="25"/>
        <v>1383308.81</v>
      </c>
      <c r="J229" s="41">
        <f>SUM(J228+J211+J189+J157+J147+J131)</f>
        <v>1664773.33</v>
      </c>
      <c r="K229" s="41">
        <f>SUM(K228+K211+K189+K157+K147+K131)</f>
        <v>4673118.52</v>
      </c>
      <c r="L229" s="20">
        <f>L228+L211+L189+L157+L147+L131</f>
        <v>16891067.64</v>
      </c>
      <c r="M229" s="21">
        <f>M228+M211+M189+M157+M147+M131</f>
        <v>10794751.36</v>
      </c>
    </row>
    <row r="230" spans="1:13" ht="21.75" thickTop="1">
      <c r="A230" s="51"/>
      <c r="B230" s="26"/>
      <c r="C230" s="26"/>
      <c r="D230" s="26"/>
      <c r="E230" s="26"/>
      <c r="F230" s="26"/>
      <c r="G230" s="26"/>
      <c r="H230" s="28"/>
      <c r="I230" s="26"/>
      <c r="J230" s="26"/>
      <c r="K230" s="26"/>
      <c r="L230" s="26"/>
      <c r="M230" s="27"/>
    </row>
    <row r="231" spans="6:12" ht="21">
      <c r="F231" s="23"/>
      <c r="G231" s="23"/>
      <c r="H231" s="23"/>
      <c r="I231" s="24"/>
      <c r="J231" s="23"/>
      <c r="K231" s="24"/>
      <c r="L231" s="26"/>
    </row>
  </sheetData>
  <mergeCells count="99">
    <mergeCell ref="A220:M220"/>
    <mergeCell ref="A221:M221"/>
    <mergeCell ref="A223:A224"/>
    <mergeCell ref="B223:B224"/>
    <mergeCell ref="C223:C224"/>
    <mergeCell ref="D223:D224"/>
    <mergeCell ref="E223:E224"/>
    <mergeCell ref="F223:K223"/>
    <mergeCell ref="L223:L224"/>
    <mergeCell ref="M223:M224"/>
    <mergeCell ref="A193:M193"/>
    <mergeCell ref="A194:M194"/>
    <mergeCell ref="A196:A197"/>
    <mergeCell ref="B196:B197"/>
    <mergeCell ref="C196:C197"/>
    <mergeCell ref="D196:D197"/>
    <mergeCell ref="E196:E197"/>
    <mergeCell ref="F196:K196"/>
    <mergeCell ref="L196:L197"/>
    <mergeCell ref="M196:M197"/>
    <mergeCell ref="A165:M165"/>
    <mergeCell ref="A166:M166"/>
    <mergeCell ref="A168:A169"/>
    <mergeCell ref="B168:B169"/>
    <mergeCell ref="C168:C169"/>
    <mergeCell ref="D168:D169"/>
    <mergeCell ref="E168:E169"/>
    <mergeCell ref="F168:K168"/>
    <mergeCell ref="L168:L169"/>
    <mergeCell ref="M168:M169"/>
    <mergeCell ref="A150:M150"/>
    <mergeCell ref="A152:A153"/>
    <mergeCell ref="B152:B153"/>
    <mergeCell ref="C152:C153"/>
    <mergeCell ref="D152:D153"/>
    <mergeCell ref="E152:E153"/>
    <mergeCell ref="F152:K152"/>
    <mergeCell ref="L152:L153"/>
    <mergeCell ref="M152:M153"/>
    <mergeCell ref="A138:M138"/>
    <mergeCell ref="A139:M139"/>
    <mergeCell ref="A141:A142"/>
    <mergeCell ref="B141:B142"/>
    <mergeCell ref="C141:C142"/>
    <mergeCell ref="D141:D142"/>
    <mergeCell ref="E141:E142"/>
    <mergeCell ref="F141:K141"/>
    <mergeCell ref="L141:L142"/>
    <mergeCell ref="M141:M142"/>
    <mergeCell ref="A111:M111"/>
    <mergeCell ref="A112:M112"/>
    <mergeCell ref="A114:A115"/>
    <mergeCell ref="B114:B115"/>
    <mergeCell ref="C114:C115"/>
    <mergeCell ref="D114:D115"/>
    <mergeCell ref="E114:E115"/>
    <mergeCell ref="F114:K114"/>
    <mergeCell ref="L114:L115"/>
    <mergeCell ref="M114:M115"/>
    <mergeCell ref="A83:M83"/>
    <mergeCell ref="A84:M84"/>
    <mergeCell ref="A86:A87"/>
    <mergeCell ref="B86:B87"/>
    <mergeCell ref="C86:C87"/>
    <mergeCell ref="D86:D87"/>
    <mergeCell ref="E86:E87"/>
    <mergeCell ref="F86:K86"/>
    <mergeCell ref="L86:L87"/>
    <mergeCell ref="M86:M87"/>
    <mergeCell ref="A55:M55"/>
    <mergeCell ref="A56:M56"/>
    <mergeCell ref="A58:A59"/>
    <mergeCell ref="B58:B59"/>
    <mergeCell ref="C58:C59"/>
    <mergeCell ref="D58:D59"/>
    <mergeCell ref="E58:E59"/>
    <mergeCell ref="F58:K58"/>
    <mergeCell ref="L58:L59"/>
    <mergeCell ref="M58:M59"/>
    <mergeCell ref="A28:M28"/>
    <mergeCell ref="A29:M29"/>
    <mergeCell ref="A31:A32"/>
    <mergeCell ref="B31:B32"/>
    <mergeCell ref="C31:C32"/>
    <mergeCell ref="D31:D32"/>
    <mergeCell ref="E31:E32"/>
    <mergeCell ref="F31:K31"/>
    <mergeCell ref="L31:L32"/>
    <mergeCell ref="M31:M32"/>
    <mergeCell ref="A1:M1"/>
    <mergeCell ref="A2:M2"/>
    <mergeCell ref="A4:A5"/>
    <mergeCell ref="B4:B5"/>
    <mergeCell ref="C4:C5"/>
    <mergeCell ref="D4:D5"/>
    <mergeCell ref="E4:E5"/>
    <mergeCell ref="F4:K4"/>
    <mergeCell ref="L4:L5"/>
    <mergeCell ref="M4:M5"/>
  </mergeCells>
  <printOptions/>
  <pageMargins left="0.1968503937007874" right="0.07874015748031496" top="0.03937007874015748" bottom="0.03937007874015748" header="0.07874015748031496" footer="0.07874015748031496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Somyingp</cp:lastModifiedBy>
  <cp:lastPrinted>2006-10-12T09:07:04Z</cp:lastPrinted>
  <dcterms:created xsi:type="dcterms:W3CDTF">2006-07-23T09:59:53Z</dcterms:created>
  <dcterms:modified xsi:type="dcterms:W3CDTF">2006-10-12T09:09:46Z</dcterms:modified>
  <cp:category/>
  <cp:version/>
  <cp:contentType/>
  <cp:contentStatus/>
</cp:coreProperties>
</file>