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4955" windowHeight="7665" activeTab="1"/>
  </bookViews>
  <sheets>
    <sheet name="แผ่นดิน" sheetId="1" r:id="rId1"/>
    <sheet name="รายได้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<sst xmlns="http://schemas.openxmlformats.org/spreadsheetml/2006/main" count="904" uniqueCount="386">
  <si>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</si>
  <si>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</si>
  <si>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</si>
  <si>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</si>
  <si>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</si>
  <si>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</si>
  <si>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</si>
  <si>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</si>
  <si>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</si>
  <si>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</si>
  <si>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</si>
  <si>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</si>
  <si>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</si>
  <si>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</si>
  <si>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</si>
  <si>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</si>
  <si>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</si>
  <si>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</si>
  <si>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รวมเงินหมวดค่าสาธารณูปโภค</t>
  </si>
  <si>
    <t>รวมเงินกองทุนทั่วไป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</si>
  <si>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</si>
  <si>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</si>
  <si>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</si>
  <si>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</si>
  <si>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</si>
  <si>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</si>
  <si>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</si>
  <si>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</si>
  <si>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4. หมวดเงินอุดหนุนทั่วไป</t>
  </si>
  <si>
    <t>1.1  ค่าใช้จ่ายในการจัดการเรียนการสอน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</si>
  <si>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</si>
  <si>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</si>
  <si>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</si>
  <si>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</si>
  <si>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</si>
  <si>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</si>
  <si>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</si>
  <si>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</si>
  <si>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</si>
  <si>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</si>
  <si>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</si>
  <si>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</si>
  <si>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5.1  ค่าใช้จ่ายในการจัดการเรียนการสอน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</si>
  <si>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</si>
  <si>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</si>
  <si>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</si>
  <si>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1. หมวดค่าตอบแทน ใช้สอยและวัสดุ</t>
  </si>
  <si>
    <t>1.1 สำนักงานเลขานุการคณะสังคมศาสตร์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</si>
  <si>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</si>
  <si>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เงินนอกงบประมาณแผ่นดิน ประเภทรายได้คณะสังคมศาสตร์ ประจำปี พ.ศ. 2556</t>
  </si>
  <si>
    <t>2.1  ค่าตอบแทน</t>
  </si>
  <si>
    <t>2.2  ค่าใช้สอย</t>
  </si>
  <si>
    <t>2.3  ค่าวัสดุ</t>
  </si>
  <si>
    <t>1. โครงการบริหารจัดการหลักสูตร</t>
  </si>
  <si>
    <t>1. โครงการบริหารหลักสูตร ปริญญาตรี ภาคพิเศษ</t>
  </si>
  <si>
    <t>1.2 โครงการศึกษาดูงาน/กิจกรรมในรายวิชา</t>
  </si>
  <si>
    <t>1.5  โครงการกิจกรรมพัฒนานิสิต</t>
  </si>
  <si>
    <t>4. โครงการบริหารจัดการหลักสูตร ระดับปริญญาโท สาขาวิชาพัฒนาสังคม</t>
  </si>
  <si>
    <t>5. โครงการบริหารจัดการหลักสูตร ระดับปริญญาโท สาขาวิชานโยบายสาธารณะ</t>
  </si>
  <si>
    <t>5.2 โครงการศึกษาดูงาน/กิจกรรมในรายวิชา</t>
  </si>
  <si>
    <t>5.3  โครงการกิจกรรมเสริมหลักสูตร</t>
  </si>
  <si>
    <t>6. โครงการบริหารจัดการหลักสูตรประวัติศาสตร์ (คู่ขนาน)</t>
  </si>
  <si>
    <t>7. โครงการพัฒนาและปรับปรุงหลักสูตร ระดับปริญญาตรี/โท/เอก</t>
  </si>
  <si>
    <t>7.1  โครงการปรับปรุง ติดตาม และประเมินหลักสูตรตามกรอบ "TQF"</t>
  </si>
  <si>
    <t>7.2 โครงการบรรยายวิชาการ "TQF"</t>
  </si>
  <si>
    <t>7.3 โครงการผลิตและพัฒนาสื่อการสอนด้วยการใช้ e-learnning</t>
  </si>
  <si>
    <t>7.4 โครงการอบรมเชิงปฏิบัติการ:การนำความรู้เชิงทฤษฎีสู่การปฏิบัติ</t>
  </si>
  <si>
    <t>7.5 โครงการเรียนรู้วิธีการสอดแทรกคุณธรรมและจริยธรรมในการเรียนการสอน</t>
  </si>
  <si>
    <t>7.6 โครงการประเมินหลักสูตร การเรียนการสอนและผู้ใช้หลักสูตร</t>
  </si>
  <si>
    <t>2. โครงการพัฒนาคุณภาพการศึกษา</t>
  </si>
  <si>
    <t>8. โครงการประกันคุณภาพการศึกษา</t>
  </si>
  <si>
    <t>8.2 โครงการประเมิน ภาควิชาจิตวิทยา</t>
  </si>
  <si>
    <t>8.1 โครงการประเมิน คณะสังคมศาสตร์</t>
  </si>
  <si>
    <t>8.3 โครงการประเมิน ภาควิชาประวัติศาสตร์</t>
  </si>
  <si>
    <t>8.4 โครงการประเมิน ภาควิชาสังคมวิทยาและมานุษวิทยา</t>
  </si>
  <si>
    <t>8.5  โครงการประเมิน ภาควิชารัฐศาสตร์และรัฐประศาสนศาสตร์</t>
  </si>
  <si>
    <t>8.6  โครงการสัมนาเครือข่ายประกันคุณภาพการศึกษา</t>
  </si>
  <si>
    <t>8.7 โครงการจัดการความรู้ด้านประกันคุณภาพการศึกษา</t>
  </si>
  <si>
    <t>8.8 โครงการเสวนาประสาสังคม</t>
  </si>
  <si>
    <t>3. โครงการบริหารพัฒนาบุคลากร</t>
  </si>
  <si>
    <t>9. โครงการประชุม/อบรม/สัมมนา ของบุคลากร</t>
  </si>
  <si>
    <t>9.2 โครงการอบรม "เทคนิคการทำงานเป็นทีม"</t>
  </si>
  <si>
    <t>9.3 โครงการส่งเสริมพัฒนาศักยภาพพนักงานสายวิชาการและสายสนับสนุน</t>
  </si>
  <si>
    <t>9.1 โครงการระดมความคิดเพื่อพัฒนาบุคลากร</t>
  </si>
  <si>
    <t>9.4 โครงการปฐมนิเทศบุคลากรใหม่</t>
  </si>
  <si>
    <t>9.5 โครงการพัฒนาศักยภาพผู้บริหาร</t>
  </si>
  <si>
    <t>9.6 โครงการส่งเสริมจรรยาบรรณวิชาชีพอาจารย์และบุคลากร</t>
  </si>
  <si>
    <t>9.7 โครงการอบรมความรู้ทางประวัติศาสตร์และวัฒนธรรมในภูมิภาค ASEAN</t>
  </si>
  <si>
    <t>9.8 โครงการพัฒนาบุคลากรด้านงานบริการศึกษา</t>
  </si>
  <si>
    <t>10. ทุนพัฒนาบุคลากร</t>
  </si>
  <si>
    <t>11. โครงการเสริมสร้างสุขภาพบุคลากร</t>
  </si>
  <si>
    <t>4. โครงการพัฒนาคุณภาพองค์กร</t>
  </si>
  <si>
    <t>12. โครงการบริหารจัดการความเสี่ยง</t>
  </si>
  <si>
    <t>12.1 โครงการจัดทำแผนบริหารความเสี่ยง</t>
  </si>
  <si>
    <t>12.2 โครงการอบรมให้ความรู้ด้านการบริหารความเสี่ยง</t>
  </si>
  <si>
    <t>13.โครงการพัฒนาคุณภาพองค์กร</t>
  </si>
  <si>
    <t>13.1 โครงการอบรมประหยัดพลังงานในอาคาร</t>
  </si>
  <si>
    <t>13.2 โครงการปรับปรุงภูมิทัศน์คณะสังคมศาสตร์</t>
  </si>
  <si>
    <t>5. โครงการสนับสนุนการประชาสัมพันธ์</t>
  </si>
  <si>
    <t>14. ค่าใช้จ่ายในการประชาสัมพันธ์</t>
  </si>
  <si>
    <t>14.1 โครงการจัดทำสื่อประชาสัมพันธ์คณะ</t>
  </si>
  <si>
    <t>14.2 โครงการจัดทำจุลสารสังคมศาสตร์</t>
  </si>
  <si>
    <t>14.3 โครงการคณะสังคมพบสื่อมวลชน</t>
  </si>
  <si>
    <t>14.4 โครงการจัดทำรายการโทรทัศน์คณะสังคมศาสตร์</t>
  </si>
  <si>
    <t>14.5 โครงการประชาสัมพันธ์หลักสูตรระดับปริญญาตรี</t>
  </si>
  <si>
    <t>14.6 โครงการแนะแนวสัญจรหลักสูตรระดับปริญญาตรี</t>
  </si>
  <si>
    <t>14.7 โครงการประชาสัมพันธ์หลักสูตรระดับบัณฑิตศึกษา</t>
  </si>
  <si>
    <t>14.8 โครงการแนะแนวสัญสรหลักสูตรระดับบัณฑิตศึกษา</t>
  </si>
  <si>
    <t>15. โครงการจัดทำสื่อประชาสัมพันธ์</t>
  </si>
  <si>
    <t>15.1  โครงการจัดทำวารสารสังคมศาสตร์</t>
  </si>
  <si>
    <t>15.2  โครงการจัดทำคู่มือสำนักงานเลขานุการคณะ</t>
  </si>
  <si>
    <t>2. เงินอุดหนุน</t>
  </si>
  <si>
    <t xml:space="preserve">2.1 เงินอุดหนุนทั่วไป </t>
  </si>
  <si>
    <t>1. ค่าจ้างชั่วคราว</t>
  </si>
  <si>
    <t>2. ค่าตอบแทน ใช้สอยและวัสดุ</t>
  </si>
  <si>
    <t>แผนงานจัดการศึกษาอุดมศึกษา</t>
  </si>
  <si>
    <t>1.1 เงินอุดหนุนทั่วไป</t>
  </si>
  <si>
    <t>1.2 ภาควิชาจิตวิทยา</t>
  </si>
  <si>
    <t>1. เงินอุดหนุน</t>
  </si>
  <si>
    <t>1.3 ภาควิชาประวัติศาสตร์</t>
  </si>
  <si>
    <t>กองทุนวิจัย</t>
  </si>
  <si>
    <t>แผนงานวิจัย</t>
  </si>
  <si>
    <t>กองทุนสินทรัพย์ถาวร</t>
  </si>
  <si>
    <t>1. ค่าตอบแทน ใช้สอยและวัสดุ</t>
  </si>
  <si>
    <t>1.1 ค่าใช้สอย</t>
  </si>
  <si>
    <t>ค่าซ่อทแซมบำรุงรักษาทรัพย์สิน</t>
  </si>
  <si>
    <t>2.1 ค่าครุภัณฑ์</t>
  </si>
  <si>
    <t>ครุภัณฑ์สำนักงาน</t>
  </si>
  <si>
    <t>2.2 สิ่งก่อสร้าง</t>
  </si>
  <si>
    <t>1.1 ค่าครุภัณฑ์</t>
  </si>
  <si>
    <t>ครุภัณฑ์คอมพิวเตอร์</t>
  </si>
  <si>
    <t>2.2 ภาควิชาสังคมวิทยาและมานุษยวิทยา</t>
  </si>
  <si>
    <t>1. ค่าครุภัณฑ์ ที่ดิน และสิ่งก่อสร้าง</t>
  </si>
  <si>
    <t>2. ค่าครุภัณฑ์ ที่ดิน และสิ่งก่อสร้าง</t>
  </si>
  <si>
    <t>แผนงานบริการวิชาการแก่สังคม</t>
  </si>
  <si>
    <t>1.2 ภาควิชาประวัติศาสตร์</t>
  </si>
  <si>
    <t>1.3 ภาควิชาสังคมวิทยาและมานุษยวิทยา</t>
  </si>
  <si>
    <t>1.4 ภาควิชารัฐศาสตร์และรัฐประศาสนศาสตร์</t>
  </si>
  <si>
    <t>กองทุนทำนุบำรุงศิลปะและวัฒนธรรม</t>
  </si>
  <si>
    <t>แผนงานศาสนา ศิลปะและวัฒนธรรม</t>
  </si>
  <si>
    <t>กองทุนสำรอง</t>
  </si>
  <si>
    <t>กองทุนวิจัย  แผนงานวิจัย  งานวิจัย พัฒนาและถ่ายทอดเทคโนโลยี  สำนักงานเลขานุการคณะสังคมศาสตร์</t>
  </si>
  <si>
    <t xml:space="preserve">กองทุนสินทรัพย์ถาวร  แผนงานจัดการศึกษาอุดมศึกษา  งานสนับสนุนการจัดการศึกษา  สำนักงานเลขานุการคณะสังคมศาสตร์ </t>
  </si>
  <si>
    <t xml:space="preserve">กองทุนสินทรัพย์ถาวร  แผนงานจัดการศึกษาอุดมศึกษา  งานจัดการศึกษาสาขาสังคมศาสตร์ </t>
  </si>
  <si>
    <t>2) งานจัดการศึกษาสาขาสังคมศาสตร์</t>
  </si>
  <si>
    <t>1) งานสนับสนุนการจัดการศึกษา</t>
  </si>
  <si>
    <t>รวมหมวดค่าตอบแทน ใช้สอยและวัสดุ</t>
  </si>
  <si>
    <t>รวมหมวดค่าครุภัณฑ์ ที่ดิน และสิ่งก่อสร้าง</t>
  </si>
  <si>
    <t xml:space="preserve">กองทุนบริการวิชาการ  แผนงานบริการวิชาการแก่สังคม  งานบริการวิชาการแก่ชุมชน สำนักงานเลขานุการคณะสังคมศาสตร์ </t>
  </si>
  <si>
    <t>1) งานบริการวิชาการแก่ชุมชน</t>
  </si>
  <si>
    <t xml:space="preserve">กองทุนทำนุบำรุงศิลปะและวัฒนธรรม  แผนงานศาสนา ศิลปะและวัฒนธรรม  งานทำนุบำรุงศาสนา ศิลปะและวัฒนธรรม  </t>
  </si>
  <si>
    <t>1.1 ค่าตอบแทน</t>
  </si>
  <si>
    <t xml:space="preserve">     1.1 เงินประจำตำแหน่งผู้บริหารในมหาวิทยาลัย</t>
  </si>
  <si>
    <t xml:space="preserve">     1.2 เงินประจำตำแหน่งทางวิชาการ</t>
  </si>
  <si>
    <t xml:space="preserve">     1.3 เงินตอบแทนพิเศษแก่บุคลากร (ระดับปริญญาเอก</t>
  </si>
  <si>
    <t xml:space="preserve">          หรือเทียบเท่ากรณีเงินเดือนไม่ถึง 25,000 บาท)</t>
  </si>
  <si>
    <t>1.1  โครงการสนับสนุนองค์กรกิจกรรมนิสิต</t>
  </si>
  <si>
    <t>1. โครงการกิจกรรมเพื่อพัฒนานิสิต</t>
  </si>
  <si>
    <t>รวมโครงการบริหารหลักสูตร ปริญญาตรี ภาคพิเศษ</t>
  </si>
  <si>
    <t>รวมโครงการจัดการเรียนการสอนหลักสูตรปริญญาโท ภาคปกติ</t>
  </si>
  <si>
    <t>รวมโครงการจัดการเรียนการสอนหลักสูตรปริญญาเอก ภาคปกติ</t>
  </si>
  <si>
    <t>รวมโครงการบริหารจัดการหลักสูตร ระดับปริญญาโท สาขาวิชาพัฒนาสังคม</t>
  </si>
  <si>
    <t>รวมโครงการบริหารจัดการหลักสูตร ระดับปริญญาโท สาขาวิชานโยบายสาธารณะ</t>
  </si>
  <si>
    <t>รวมโครงการบริหารจัดการหลักสูตรประวัติศาสตร์ (คู่ขนาน)</t>
  </si>
  <si>
    <t>รวมโครงการพัฒนาและปรับปรุงหลักสูตร ระดับปริญญาตรี/โท/เอก</t>
  </si>
  <si>
    <t>รวมโครงการบริหารจัดการหลักสูตร</t>
  </si>
  <si>
    <t>รวมโครงการพัฒนาคุณภาพการศึกษา</t>
  </si>
  <si>
    <t>รวมโครงการประชุม/อบรม/สัมมนา ของบุคลากร</t>
  </si>
  <si>
    <t>รวมโครงการบริหารพัฒนาบุคลากร</t>
  </si>
  <si>
    <t>รวมโครงการบริหารจัดการความเสี่ยง</t>
  </si>
  <si>
    <t>รวมโครงการพัฒนาคุณภาพองค์กร</t>
  </si>
  <si>
    <t>3. หมวดเงินอุดหนุนทั่วไป</t>
  </si>
  <si>
    <t xml:space="preserve">กองทุนกิจการนิสิต  แผนงานจัดการศึกษาอุดมศึกษา งานสนับสนุนการจัดการศึกษา สำนักงานเลขานุการคณะสังคมศาสตร์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</si>
  <si>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ภาควิชาประวัติศาสตร์  </t>
  </si>
  <si>
    <t xml:space="preserve">กองทุนกิจการนิสิต  แผนงานจัดการศึกษาอุดมศึกษา งานจัดการศึกษาสาขาสังคมศาสตร ภาควิชาสังคมวิทยาและมานุษยวิทยา  </t>
  </si>
  <si>
    <t>1.4 ภาควิชาสังคมวิทยาและมานุษยวิทยา</t>
  </si>
  <si>
    <t>รวมเงินกองทุนวิจัย</t>
  </si>
  <si>
    <t xml:space="preserve">กองทุนบริการวิชาการ  แผนงานบริการวิชาการแก่สังคม  งานบริการวิชาการแก่ชุมชน </t>
  </si>
  <si>
    <t>ปีงบประมาณ 2556</t>
  </si>
  <si>
    <t>1) ค่าตอบแทน</t>
  </si>
  <si>
    <t>1.1 ค่าสอนพิเศษ/ค่าสอนเกินภาระงานสอน</t>
  </si>
  <si>
    <t>1.2 ค่าตอบแทนผู้ปฏิบัติงานให้ราชการ</t>
  </si>
  <si>
    <t>2) ค่าใช้สอย</t>
  </si>
  <si>
    <t>2.1 ค่าเบี้ยเลี้ยง ค่าเช่าที่พักและค่าพาหนะ</t>
  </si>
  <si>
    <t>2.2 ค่ารับรองและพิธีกร</t>
  </si>
  <si>
    <t>3) ค่าวัสดุ</t>
  </si>
  <si>
    <t>3.1 ค่าวัสดุการศึกษา</t>
  </si>
  <si>
    <t>1) โครงการพัฒนากระบวนการเรียนการสอน</t>
  </si>
  <si>
    <t>1) โครงการศึกษาดูงานสำหรับนิสิตระดับปริญญาตรี/โท/เอก</t>
  </si>
  <si>
    <t>1.1 โครงการศึกษาดูงานเตรียมความพร้อมสู่วิชาชีพ</t>
  </si>
  <si>
    <t>1.2 โครงการศึกษาดูงานในรายวิชา</t>
  </si>
  <si>
    <t>2) โครงการบริหารพัฒนาบุคลากร</t>
  </si>
  <si>
    <t>1) โครงการศึกษาดูงานสำหรับบุคลากร</t>
  </si>
  <si>
    <t>2.1 โครงการอบรมศึกษาดูงาน</t>
  </si>
  <si>
    <t>1) โครงการสร้างเสริมสมรรถนะของบุคลากร</t>
  </si>
  <si>
    <t>1) โครงการบริหารพัฒนาบุคลากร</t>
  </si>
  <si>
    <t>1.1 โครงการพัฒนาศักยภาพคณาจารย์เพื่อพัฒนาการเรียนการสอน</t>
  </si>
  <si>
    <t>2) โครงการสนับสนุนการประชาสัมพันธ์</t>
  </si>
  <si>
    <t>1) โครงการจัดทำสื่อประชาสัมพันธ์</t>
  </si>
  <si>
    <t>2.1 โครงการจัดพิมพ์วารสาร</t>
  </si>
  <si>
    <t>1) ค่าจ้างชั่วคราวรายเดือน</t>
  </si>
  <si>
    <t>1.1 อาจารย์วุฒิปริญญาโท จำนวน 1 อัตรา ( 9 เดือน)</t>
  </si>
  <si>
    <t>1. 1 ค่าสอนพิเศษ/ค่าสอนเกินภาระงานสอน</t>
  </si>
  <si>
    <t>2.2 ค่ารับรองและพิธีการ</t>
  </si>
  <si>
    <t>2.3 เงินประกันสังคม</t>
  </si>
  <si>
    <t>1)  โครงการพัฒนากระบวนการเรียนการสอน</t>
  </si>
  <si>
    <t>2) โครงการบริหารจัดการหลักสุตร</t>
  </si>
  <si>
    <t>3) โครงการบริหารพัฒนาบุคลากร</t>
  </si>
  <si>
    <t>1) โครงการพัฒนาบุคลากรโครงการศึกษาดูงานสำหรับนิสิต ระดับปริญญาตรี/โท/เอก</t>
  </si>
  <si>
    <t>1.1 โครงการศึกษาดูงาน</t>
  </si>
  <si>
    <t>1) โครงการพัฒนาและปรับปรุงหลักสูตร ระดับปริญญาตรี/โท/เอก</t>
  </si>
  <si>
    <t>2.1 โครงการปรับปรุง ติดตาม จัดทำ และประเมินหลักสูตร</t>
  </si>
  <si>
    <t>3.1 โครงการพัฒนาบุคลากร</t>
  </si>
  <si>
    <t>(1.1) โครงการศึกษดูงานสำหรับนิสิต ระดับปริญญาตรี/โท/เอก</t>
  </si>
  <si>
    <t>1.1 โครงการศึกษาดูงานในรายวิชาหลักสูตรรัฐศาสตร์บัณฑิต</t>
  </si>
  <si>
    <t>1.2 โครงการศึกษาดูงานในรายวิชาหลักสูตรบัณฑิตศึกษา</t>
  </si>
  <si>
    <t>1.3 โครงการรัฐศาสตร์แห่งชาติ</t>
  </si>
  <si>
    <t>(1.2) โครงการนำเสนอผลงานทางวิชาการของนิสิต</t>
  </si>
  <si>
    <t>1.4 โครงการสนับสนุนการทำโครงการวิจัยนิสิต</t>
  </si>
  <si>
    <t>1)  โครงการกระบวนการจัดการเรียนการสอน</t>
  </si>
  <si>
    <t>1) โครงการกิจกรรมเพื่อพัฒนานิสิต</t>
  </si>
  <si>
    <t>1) โครงการส่งเสริมด้านวิชาการและทักษะชีวิต</t>
  </si>
  <si>
    <t>1.1 โครงการอบรมผู้นำนิสิตและการประกันคุณภาพสู่การปฏิบัติงานด้านกิจกรรมนิสิต</t>
  </si>
  <si>
    <t>1.2 โครงการค่ายอาสาพัฒนา</t>
  </si>
  <si>
    <t>1.3 โครงการสานสัมพันธ์นิสิตใหม่คณะสังคมศาสตร์</t>
  </si>
  <si>
    <t>1.4 โครงการฝึกซ้อมพิธีรับพระราชทานปริญญาบัตร</t>
  </si>
  <si>
    <t>1.5 โครงการกิจกรรมชมรมวิชาการ สังกัดสังคมศาสตร์</t>
  </si>
  <si>
    <t>1.6 โครงการเรียนรู้ร่วมกันสรรค์สร้างชุมชน</t>
  </si>
  <si>
    <t>1.7 โครงการพัฒนากิจกรรมทางวิชาการสู่ชุมชน</t>
  </si>
  <si>
    <t>1.8 โครงการปฐมนิเทศนิสิตใหม่ระดับปริญญาตรี</t>
  </si>
  <si>
    <t>1.9 โครงการปัจฉิมนิเทศนิสิตปริญญาตรี</t>
  </si>
  <si>
    <t>1.10โครงการปฐมนิเทศนิสิตก่อนฝึกงาน ( ปกติ-พิเศษ )</t>
  </si>
  <si>
    <t>1.11 โครงการนำเสนอผลการฝึกงานนิสิตภาค ( ปกติ-พิเศษ )</t>
  </si>
  <si>
    <t>1.12 โครงการนำเสนอผลการศึกษาค้นคว้าด้วยตนเองระดับปริญญาตรี</t>
  </si>
  <si>
    <t>1..13 โครงการอบรมการทำวิทยานิพนธ์ - การศึกษาค้นคว้าด้วยตันเอง</t>
  </si>
  <si>
    <t>1.14 โครงการสัมมนาสหกิจศึกษาในประเทศ และต่างประเทศ</t>
  </si>
  <si>
    <t>1.15 โครงการอบรมทักษะ ( ภาษาและคอมพิวเตอร์ )</t>
  </si>
  <si>
    <t>1.16 โครงการปฐมนิเทศนิสิตใหม่ระดับบัณฑิตศึกษา</t>
  </si>
  <si>
    <t>1.17 โครงการปัจฉิมนิเทศนิสิตบัณฑิตศึกษา</t>
  </si>
  <si>
    <t>1.18 โครงการกิจกรรมเสริมหลักสูตรระดับบัณฑิตศึกษา</t>
  </si>
  <si>
    <t>1.1 โครงการอบรมพัฒนาจิตวิญญาณ</t>
  </si>
  <si>
    <t>1.2 โครงการฝึกอบรมความไวในการรับรู้ความรู้สึก</t>
  </si>
  <si>
    <t>1.3 โครงการเสวนาวิชาการ/วิจัยทางด้านจิตวิทยา</t>
  </si>
  <si>
    <t>1.4 โครงการเรียนรู้การทำงานอย่างเป็นระบบ</t>
  </si>
  <si>
    <t>2) โครงการสนับสนุนการให้บริการและสวัสดิการเพื่อพัฒนานิสิต</t>
  </si>
  <si>
    <t>2.1 โครงการจิตวิทยาปริทัศน์</t>
  </si>
  <si>
    <t>1) โครงการส่งเสริมด้านวิชาการและทักษะ</t>
  </si>
  <si>
    <t>1.1 โครงการบรรยายพิเศษ</t>
  </si>
  <si>
    <t>1.2 โครงการเปิดบ้านประวัติศาสตร์</t>
  </si>
  <si>
    <t>1.3 โครงการท้องถิ่นศึกษา</t>
  </si>
  <si>
    <t>1.4 โครงการพัฒนาทักษะทางด้านการท่องเที่ยวเชิงประวัติศาสตร์และวัฒนธรรม</t>
  </si>
  <si>
    <t>1.5 โครงการศึกษาการเมืองไทยสมัยใหม่</t>
  </si>
  <si>
    <t>1.6 โครงการเอเชียตะวันออกศึกษา</t>
  </si>
  <si>
    <t>1.7 โครงการเอเชียตะวันออกเฉียงใต้ศึกษา</t>
  </si>
  <si>
    <t>1.8 โครงการพัฒนาทักษะภาษาอังกฤษ</t>
  </si>
  <si>
    <t>1.9 โครงการนิสิตสัมพันธ์</t>
  </si>
  <si>
    <t>1.1 โครงการพื้นที่ปฏิบัติการทางสังคม (Social Lab)</t>
  </si>
  <si>
    <t>1.2 โครงการสำนึกสาธารณะกับภาวะผู้นำของนักพัฒนาสังคม</t>
  </si>
  <si>
    <t>1) งานวิจัย พัฒนาและถ่ายทอดเทคโนโลยี</t>
  </si>
  <si>
    <t>1) โครงการส่งเสริมพัฒนาการวิจัย/นวัตกรรม</t>
  </si>
  <si>
    <t>1) โครงการพัฒนาระบบและกลไกในการบริหารงานวิจัย</t>
  </si>
  <si>
    <t>1.1 โครงการพัฒนาและสนับสนุนงานวิจัย</t>
  </si>
  <si>
    <t>1.2 โครงการสารสนเทศเพื่อค้นคว้าวิจัย</t>
  </si>
  <si>
    <t>2) โครงการพัฒนาศักยภาพในงานวิจัย</t>
  </si>
  <si>
    <t>2.1 โครงการร่วมมือกับมหาวิทยาลัยในประเทศและต่างประเทศ</t>
  </si>
  <si>
    <t>1. ค่าครุภัณฑ์โฆษณาและเผยแพร่</t>
  </si>
  <si>
    <t>1.1 ป้ายประชาสัมพันธ์ จำนวน 1 ชุด</t>
  </si>
  <si>
    <t>1.2 กระดานไวท์บอร์ด จำนวน 2 ชุด</t>
  </si>
  <si>
    <t>1.3 กล้องถ่ายภาพเคลื่อนไหว จำนวน 1 ชุด</t>
  </si>
  <si>
    <t>1.4 ขาตั้งกล้อง จำนวน 1 ชุด</t>
  </si>
  <si>
    <t>1.5 ชุดเครื่องเสี่ยง จำนวน 1 ชุด</t>
  </si>
  <si>
    <t>2. ครุภัณฑ์สำนักงาน</t>
  </si>
  <si>
    <t>2.1 ตู้กันความชื้น จำนวน 1 ชุด</t>
  </si>
  <si>
    <t>2.2 เครื่องปรับอากาศ แบบแยกส่วนชิดติดผนัง ขนาดไม่น้อยกว่า 12,000 บีทียู จำนวน 5 ชุด</t>
  </si>
  <si>
    <t>2.3 เครื่องดูดฝุ่น จำนวน 1 เครื่อง</t>
  </si>
  <si>
    <t>1.1 ปรับปรุงห้องทำงานพนักงานสายวิชาการ จำนวน 1 งาน</t>
  </si>
  <si>
    <t>1) สแกนเนอร์ สำหรับงานเก็บเอกสารระดับศูนย์บริการ จำนวน 1 เครื่อง</t>
  </si>
  <si>
    <t>1) เครื่องคอมพิวเตอร์โน๊ตบุ๊คำหรับประมวลผลแบบที่ 2 จำนวน 1 ชุด</t>
  </si>
  <si>
    <t>1) โต๊ะทำงานพร้อมเก้าอี้ จำนวน 2 ชุด</t>
  </si>
  <si>
    <t>1) โครงการบริการวิชาการแก่สังคม</t>
  </si>
  <si>
    <t>1) โครงการบริการวิชาการ</t>
  </si>
  <si>
    <t>1.1 โครงการประชุมวิชาการระดับชาติ</t>
  </si>
  <si>
    <t>1.2 โครงการสัปดาห์วิทยาศาสตร์</t>
  </si>
  <si>
    <t>1.3 โครงการสุนทรีย์ศาสตร์ วันประสาทปริญญา</t>
  </si>
  <si>
    <t>1.1 โครงการเผยแพร่ความรู้สู่สาธารณชน</t>
  </si>
  <si>
    <t>1.2 โครงการประชุมวิชาการประจำปี</t>
  </si>
  <si>
    <t>1.1 โครงการเสวนาวิชาการ สัง-มา เสวนาวิชาการ</t>
  </si>
  <si>
    <t>1.2 โครงการอบรมถ่ายทอดความรู้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</si>
  <si>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</si>
  <si>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</si>
  <si>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1) โครงการสนับสนุนด้านการทำนุบำรุงศิลปวัฒนธรรม</t>
  </si>
  <si>
    <t>1) งานทำนุบำรุงศาสนา ศิลปะวัฒนธรรม</t>
  </si>
  <si>
    <t>1) โครงการทำนุบำรุงศิลปและวัฒนธรรม</t>
  </si>
  <si>
    <t>1.1 โครงการ 12 สิงหา มหาราชินี</t>
  </si>
  <si>
    <t>1.2 โครงการลอยกระทงสืบสานประเพณีไทย</t>
  </si>
  <si>
    <t>1.3 โครงการ 5 ธันวา มหาราช</t>
  </si>
  <si>
    <t>1.4 โครงการทำบุญสงกรานต์สืบสานประเพณีไทย</t>
  </si>
  <si>
    <t>1.5 โครงการสืบสารวัฒนธรรมไทยถวายเทียนจำนำพรรษา</t>
  </si>
  <si>
    <t>1.1 โครงการสมเด็จพระนเรศวรมหาราช</t>
  </si>
  <si>
    <t>1) โครงการบริหารจัดการองค์กร</t>
  </si>
  <si>
    <t>1.1 เงินอุดหนุนกองทุนสำรอง</t>
  </si>
  <si>
    <t>รวมค่าใช้จ่ายในการประชาสัมพันธ์</t>
  </si>
  <si>
    <t>รวมโครงการจัดทำสื่อประชาสัมพันธ์</t>
  </si>
  <si>
    <t>รวมโครงการสนับสนุนการประชาสัมพันธ์</t>
  </si>
  <si>
    <t>เงินงบประมาณแผ่นดิน ประจำปี พ.ศ. 2556</t>
  </si>
  <si>
    <t>กองทุนเพื่อการศึกษา แผนงานฟื้นฟูความสัมพันธ์และพัฒนาความร่วมมือกับประเทศในภูมิภาค โครงการเตรียมความพร้อมสู่ประชาคมอาเซียน</t>
  </si>
  <si>
    <t>งบเงินอุดหนุน</t>
  </si>
  <si>
    <t>เงินอุดหนุนทั่วไป</t>
  </si>
  <si>
    <t>เงินอุดหนุนค่าใช้จ่ายโครงการสนับสนุนฟื้นฟูความสัมพันธ์</t>
  </si>
  <si>
    <t>และพัฒนาความร่วมมือกับประเทศเพื่อนบ้านและนานาประเทศ</t>
  </si>
  <si>
    <t>ในกลุ่มประเทศอาเซียน</t>
  </si>
  <si>
    <t>โครงการเผยแพร่ความรู้ความเข้าใจอันดีต่อประเทศเพื่อนบ้าน</t>
  </si>
  <si>
    <t>แผนงานสร้างและขยายโอกาสทางการศึกษาให้ทั่วถึงและเป็นธรรม ผลผลิต : ผู้สำเร็จการศึกษาด้านสังคมศาสตร์ งานจัดการศึกษาสาขาสังคมศาสตร์</t>
  </si>
  <si>
    <t>กองทุนเพื่อการศึกษา</t>
  </si>
  <si>
    <t>เงินเดือนและค่าจ้างประจำ</t>
  </si>
  <si>
    <t>เงินเดือน</t>
  </si>
  <si>
    <t>- อัตราเดิม</t>
  </si>
  <si>
    <t>1. งบบุคลากร</t>
  </si>
  <si>
    <t>2. งบดำเนินงาน</t>
  </si>
  <si>
    <t>ค่าตอบแทน ใช้สอยและวัสดุ</t>
  </si>
  <si>
    <t xml:space="preserve">ค่าตอบแทน </t>
  </si>
  <si>
    <t>- เงินตอบแทนการปฏิบัติงานนอกเวลาราชการ</t>
  </si>
  <si>
    <t>- ค่าตอบแทนผู้ปฏิบัติงานให้ราชการ</t>
  </si>
  <si>
    <t>ค่าใช้สอย</t>
  </si>
  <si>
    <t>- ค่าเบี้ยเลี้ยง ค่าเช่าที่พักและค่าพาหนะ</t>
  </si>
  <si>
    <t>ค่าวัสดุ</t>
  </si>
  <si>
    <t>- วัสดุการศึกษา</t>
  </si>
  <si>
    <t>งบดำเนินการ</t>
  </si>
  <si>
    <t>- ค่าซ่อมแซมบำรุงรักษาทรัพย์สิน</t>
  </si>
  <si>
    <t>ปีงบประมาณ 2555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</si>
  <si>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</si>
  <si>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</si>
  <si>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</si>
  <si>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</si>
  <si>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เดือน ตค.55</t>
  </si>
  <si>
    <t>เดือน พย.55</t>
  </si>
  <si>
    <t>เดือน ธค.55</t>
  </si>
  <si>
    <t>เดือน มค.56</t>
  </si>
  <si>
    <t>เดือน กพ.56</t>
  </si>
  <si>
    <t>เดือน มีค.56</t>
  </si>
  <si>
    <t>เดือน เมย.56</t>
  </si>
  <si>
    <t>เดือน พค.56</t>
  </si>
  <si>
    <t>เดือน มิย.56</t>
  </si>
  <si>
    <t>เดือน กค.56</t>
  </si>
  <si>
    <t>เดือน กย.56</t>
  </si>
  <si>
    <t>เดือน สค.56</t>
  </si>
  <si>
    <t>กองทุนกิจการนิสิต  แผนงานจัดการศึกษาอุดมศึกษา งานจัดการศึกษาสาขาสังคมศาสตร ภาควิชารัฐศาสตร์และรัฐประศาสนศาสตร์</t>
  </si>
  <si>
    <t>1) โครงการกิจกรรมนิสิต</t>
  </si>
  <si>
    <t xml:space="preserve">  1.1 โครงการปฐมนิเทศนิสิตใหม่และประชุมผู้ปกครองนิสิต</t>
  </si>
  <si>
    <t xml:space="preserve">  1.2โครงการ 81 ปี การเปลี่ยนแปลงการปกครองไทย</t>
  </si>
  <si>
    <t xml:space="preserve">  1.3โครงการสานสายใยสิงห์ม่วงนเรศวร</t>
  </si>
  <si>
    <t xml:space="preserve">  1.4โครงการแนะแนวอาชีพและพัฒนาบุคลิกภาพ</t>
  </si>
  <si>
    <t xml:space="preserve">  1.5โครงการวันรัฐธรรมนูญ</t>
  </si>
  <si>
    <t>กองทุนสำรอง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</si>
  <si>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หมวดค่าตอบแทน ใช้สอยและวัสดุ</t>
  </si>
  <si>
    <t>1.1 ค่าเบี้ยเลี้ยง ค่าเช่าที่พักและค่าพาหนะ</t>
  </si>
  <si>
    <t>1. ค่าใช้สอย</t>
  </si>
  <si>
    <t xml:space="preserve">รวมเงินกองทุนกิจการนิสิต </t>
  </si>
  <si>
    <t>รวมเงินกองทุนสำรอง</t>
  </si>
  <si>
    <t xml:space="preserve"> 2)งบประมาณได้รับการจัดสรรจากกองกิจการนิสิต (สโมสรนิสิตคณะสังคมศาสตร์)</t>
  </si>
  <si>
    <t>2.1โครงการอบรมขับขี่ปลอดภัยสังคมศาสตร์ร่วมใจ ใส่หมวกกันน๊อค 100%</t>
  </si>
  <si>
    <t>2.2โครงการถอดป้ายน้องร้องเพลงมาช์รคณะสังคมศาสตร์ เหรียญสมเด็จพระนเรศวร</t>
  </si>
  <si>
    <t>2.3โครงการลอยกระทง มหาวิทยาลัยนเรศวร ประจำปีการศึกษา 2555</t>
  </si>
  <si>
    <t>2.4โครงการแสดงความยินดีกับบัณฑิตใหม่คณะสังคมศาสตร์ ประจำปีการศึกษา 2555</t>
  </si>
  <si>
    <t>2.5โครงการประดับเข็มพระมาลาเบี่ยง ประจำปีการศึกษา 2555</t>
  </si>
  <si>
    <t>2.6โครงการแสดงผลงานด้านวิชาการคณะสังคมศาสตร์ Social Exhibitions</t>
  </si>
  <si>
    <t>รวมเงินโครงการส่งเสริมด้านวิชาการและทักษะชีวิต</t>
  </si>
  <si>
    <t>รวมเงินงบประมาณได้รับการจัดสรรจากกองกิจการนิสิต</t>
  </si>
  <si>
    <t>1.5 ภาควิชารัฐศาสตร์และรัฐประศาสนศาสตร์</t>
  </si>
  <si>
    <t>กองทุนบริการวิชาการ</t>
  </si>
  <si>
    <t>2) เครื่องพิมพ์ Multifunction ชนิดเลเซอร์ ขาว-ดำ จำนวน 1 เครื่อง</t>
  </si>
  <si>
    <t xml:space="preserve"> ไตรมาส 1 </t>
  </si>
  <si>
    <t xml:space="preserve"> ไตรมาศ 2 </t>
  </si>
  <si>
    <t>ไตรมาส 1</t>
  </si>
  <si>
    <t>ไตรมาส 2</t>
  </si>
  <si>
    <t>เดือน เม.ย. 56</t>
  </si>
  <si>
    <t>เดือน พ.ค. 56</t>
  </si>
  <si>
    <t>เดือน มิ.ย. 56</t>
  </si>
  <si>
    <t>เดือน ก.ค. 56</t>
  </si>
  <si>
    <t>2.2 โครงการจัดพิมพสื่อประชาสัมพันธ์หลักสูตรบัณฑิตศึกษาภาควิชาประวัติศาสตร์</t>
  </si>
  <si>
    <t>กองทุนกิจการนิสิต  แผนงานจัดการศึกษาอุดมศึกษา งานจัดการศึกษาสาขาสังคมศาสตร์ ภาควิชาจิตวิทยา</t>
  </si>
  <si>
    <t xml:space="preserve"> เดือน เม.ย. 56</t>
  </si>
  <si>
    <t xml:space="preserve"> เดือน พ.ค. 56 </t>
  </si>
  <si>
    <t xml:space="preserve"> เดือน มิ.ย. 56 </t>
  </si>
  <si>
    <t xml:space="preserve"> เดือน ก.ค. 56 </t>
  </si>
  <si>
    <t>8.9 โครงการเประเมินผลการประกันคุณภาพระดับภาควิชา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</si>
</sst>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\-\ \(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(* #,##0_);_(* \(#,##0\);_(* &quot;-&quot;??_);_(@_)"/>
    <numFmt numFmtId="209" formatCode="_(* #,##0.0_);_(* \(#,##0.0\);_(* &quot;-&quot;??_);_(@_)"/>
  </numFmts>
  <fonts count="49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2"/>
    </font>
    <font>
      <b/>
      <sz val="13.5"/>
      <name val="DilleniaUPC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DilleniaUPC"/>
      <family val="1"/>
    </font>
    <font>
      <sz val="12"/>
      <color indexed="8"/>
      <name val="Angsana New"/>
      <family val="1"/>
    </font>
    <font>
      <b/>
      <sz val="14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DilleniaUPC"/>
      <family val="1"/>
    </font>
    <font>
      <sz val="12"/>
      <color theme="1"/>
      <name val="Angsana New"/>
      <family val="1"/>
    </font>
    <font>
      <b/>
      <sz val="14"/>
      <color theme="1"/>
      <name val="Dilleni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3" fontId="1" fillId="0" borderId="0" xfId="42" applyFont="1" applyAlignment="1">
      <alignment/>
    </xf>
    <xf numFmtId="43" fontId="2" fillId="0" borderId="0" xfId="42" applyFont="1" applyAlignment="1">
      <alignment/>
    </xf>
    <xf numFmtId="43" fontId="4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203" fontId="2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43" fontId="3" fillId="0" borderId="12" xfId="42" applyFont="1" applyBorder="1" applyAlignment="1">
      <alignment/>
    </xf>
    <xf numFmtId="43" fontId="3" fillId="0" borderId="12" xfId="42" applyFont="1" applyBorder="1" applyAlignment="1">
      <alignment shrinkToFit="1"/>
    </xf>
    <xf numFmtId="203" fontId="3" fillId="0" borderId="12" xfId="42" applyNumberFormat="1" applyFont="1" applyBorder="1" applyAlignment="1">
      <alignment/>
    </xf>
    <xf numFmtId="43" fontId="2" fillId="0" borderId="0" xfId="42" applyFont="1" applyBorder="1" applyAlignment="1">
      <alignment/>
    </xf>
    <xf numFmtId="203" fontId="2" fillId="0" borderId="0" xfId="42" applyNumberFormat="1" applyFont="1" applyBorder="1" applyAlignment="1">
      <alignment/>
    </xf>
    <xf numFmtId="43" fontId="2" fillId="0" borderId="0" xfId="42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2" fillId="0" borderId="0" xfId="42" applyFont="1" applyFill="1" applyAlignment="1">
      <alignment/>
    </xf>
    <xf numFmtId="43" fontId="3" fillId="33" borderId="12" xfId="42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/>
    </xf>
    <xf numFmtId="43" fontId="4" fillId="0" borderId="11" xfId="42" applyFont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3" xfId="42" applyFont="1" applyBorder="1" applyAlignment="1">
      <alignment/>
    </xf>
    <xf numFmtId="43" fontId="5" fillId="0" borderId="0" xfId="42" applyFont="1" applyBorder="1" applyAlignment="1">
      <alignment/>
    </xf>
    <xf numFmtId="43" fontId="3" fillId="0" borderId="13" xfId="42" applyFont="1" applyBorder="1" applyAlignment="1">
      <alignment/>
    </xf>
    <xf numFmtId="0" fontId="6" fillId="0" borderId="0" xfId="0" applyFont="1" applyAlignment="1">
      <alignment/>
    </xf>
    <xf numFmtId="43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43" fontId="3" fillId="0" borderId="0" xfId="42" applyFont="1" applyBorder="1" applyAlignment="1">
      <alignment shrinkToFit="1"/>
    </xf>
    <xf numFmtId="43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43" fontId="3" fillId="0" borderId="10" xfId="42" applyFont="1" applyBorder="1" applyAlignment="1">
      <alignment/>
    </xf>
    <xf numFmtId="43" fontId="3" fillId="0" borderId="10" xfId="42" applyFont="1" applyFill="1" applyBorder="1" applyAlignment="1">
      <alignment/>
    </xf>
    <xf numFmtId="43" fontId="3" fillId="0" borderId="11" xfId="42" applyFont="1" applyBorder="1" applyAlignment="1">
      <alignment horizontal="left"/>
    </xf>
    <xf numFmtId="43" fontId="2" fillId="0" borderId="14" xfId="42" applyFont="1" applyBorder="1" applyAlignment="1">
      <alignment/>
    </xf>
    <xf numFmtId="43" fontId="2" fillId="0" borderId="13" xfId="42" applyFont="1" applyBorder="1" applyAlignment="1">
      <alignment shrinkToFit="1"/>
    </xf>
    <xf numFmtId="43" fontId="2" fillId="0" borderId="0" xfId="42" applyFont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43" fontId="3" fillId="0" borderId="11" xfId="42" applyFont="1" applyBorder="1" applyAlignment="1">
      <alignment shrinkToFit="1"/>
    </xf>
    <xf numFmtId="43" fontId="3" fillId="0" borderId="14" xfId="42" applyFont="1" applyBorder="1" applyAlignment="1">
      <alignment/>
    </xf>
    <xf numFmtId="203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43" fontId="3" fillId="0" borderId="13" xfId="42" applyFont="1" applyBorder="1" applyAlignment="1">
      <alignment horizontal="left"/>
    </xf>
    <xf numFmtId="43" fontId="3" fillId="0" borderId="12" xfId="42" applyFont="1" applyBorder="1" applyAlignment="1">
      <alignment shrinkToFit="1"/>
    </xf>
    <xf numFmtId="43" fontId="3" fillId="0" borderId="12" xfId="42" applyFont="1" applyFill="1" applyBorder="1" applyAlignment="1">
      <alignment/>
    </xf>
    <xf numFmtId="43" fontId="3" fillId="0" borderId="12" xfId="42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1" xfId="42" applyFont="1" applyBorder="1" applyAlignment="1">
      <alignment shrinkToFit="1"/>
    </xf>
    <xf numFmtId="43" fontId="2" fillId="0" borderId="11" xfId="42" applyFont="1" applyBorder="1" applyAlignment="1">
      <alignment/>
    </xf>
    <xf numFmtId="43" fontId="3" fillId="0" borderId="11" xfId="42" applyFont="1" applyBorder="1" applyAlignment="1">
      <alignment horizontal="right"/>
    </xf>
    <xf numFmtId="203" fontId="3" fillId="0" borderId="11" xfId="42" applyNumberFormat="1" applyFont="1" applyBorder="1" applyAlignment="1">
      <alignment/>
    </xf>
    <xf numFmtId="43" fontId="2" fillId="0" borderId="0" xfId="42" applyFont="1" applyBorder="1" applyAlignment="1">
      <alignment shrinkToFit="1"/>
    </xf>
    <xf numFmtId="43" fontId="2" fillId="0" borderId="12" xfId="42" applyFont="1" applyBorder="1" applyAlignment="1">
      <alignment/>
    </xf>
    <xf numFmtId="43" fontId="3" fillId="0" borderId="11" xfId="42" applyFont="1" applyBorder="1" applyAlignment="1">
      <alignment horizontal="right" shrinkToFit="1"/>
    </xf>
    <xf numFmtId="43" fontId="7" fillId="0" borderId="13" xfId="42" applyFont="1" applyBorder="1" applyAlignment="1">
      <alignment horizontal="right"/>
    </xf>
    <xf numFmtId="43" fontId="3" fillId="0" borderId="10" xfId="42" applyFont="1" applyBorder="1" applyAlignment="1">
      <alignment shrinkToFit="1"/>
    </xf>
    <xf numFmtId="43" fontId="3" fillId="0" borderId="10" xfId="42" applyFont="1" applyFill="1" applyBorder="1" applyAlignment="1">
      <alignment shrinkToFit="1"/>
    </xf>
    <xf numFmtId="203" fontId="3" fillId="0" borderId="10" xfId="42" applyNumberFormat="1" applyFont="1" applyBorder="1" applyAlignment="1">
      <alignment/>
    </xf>
    <xf numFmtId="43" fontId="3" fillId="0" borderId="13" xfId="42" applyFont="1" applyBorder="1" applyAlignment="1">
      <alignment horizontal="right"/>
    </xf>
    <xf numFmtId="203" fontId="2" fillId="0" borderId="10" xfId="42" applyNumberFormat="1" applyFont="1" applyBorder="1" applyAlignment="1">
      <alignment/>
    </xf>
    <xf numFmtId="20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3" fontId="3" fillId="0" borderId="11" xfId="42" applyFont="1" applyBorder="1" applyAlignment="1">
      <alignment shrinkToFit="1"/>
    </xf>
    <xf numFmtId="43" fontId="3" fillId="0" borderId="10" xfId="42" applyFont="1" applyBorder="1" applyAlignment="1">
      <alignment/>
    </xf>
    <xf numFmtId="43" fontId="7" fillId="34" borderId="11" xfId="42" applyFont="1" applyFill="1" applyBorder="1" applyAlignment="1">
      <alignment horizontal="right"/>
    </xf>
    <xf numFmtId="43" fontId="3" fillId="34" borderId="11" xfId="42" applyFont="1" applyFill="1" applyBorder="1" applyAlignment="1">
      <alignment horizontal="right"/>
    </xf>
    <xf numFmtId="43" fontId="3" fillId="15" borderId="12" xfId="42" applyFont="1" applyFill="1" applyBorder="1" applyAlignment="1">
      <alignment horizontal="center" vertical="center"/>
    </xf>
    <xf numFmtId="43" fontId="2" fillId="0" borderId="11" xfId="42" applyFont="1" applyBorder="1" applyAlignment="1" quotePrefix="1">
      <alignment/>
    </xf>
    <xf numFmtId="43" fontId="2" fillId="0" borderId="10" xfId="42" applyFont="1" applyBorder="1" applyAlignment="1">
      <alignment horizontal="left"/>
    </xf>
    <xf numFmtId="43" fontId="2" fillId="0" borderId="15" xfId="42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" fontId="2" fillId="0" borderId="10" xfId="42" applyNumberFormat="1" applyFont="1" applyBorder="1" applyAlignment="1">
      <alignment/>
    </xf>
    <xf numFmtId="43" fontId="46" fillId="0" borderId="11" xfId="42" applyFont="1" applyBorder="1" applyAlignment="1">
      <alignment/>
    </xf>
    <xf numFmtId="43" fontId="3" fillId="0" borderId="12" xfId="42" applyNumberFormat="1" applyFont="1" applyBorder="1" applyAlignment="1">
      <alignment/>
    </xf>
    <xf numFmtId="43" fontId="3" fillId="0" borderId="0" xfId="42" applyFont="1" applyBorder="1" applyAlignment="1">
      <alignment horizontal="right" shrinkToFit="1"/>
    </xf>
    <xf numFmtId="43" fontId="3" fillId="0" borderId="12" xfId="42" applyFont="1" applyBorder="1" applyAlignment="1">
      <alignment horizontal="center"/>
    </xf>
    <xf numFmtId="208" fontId="47" fillId="0" borderId="11" xfId="42" applyNumberFormat="1" applyFont="1" applyBorder="1" applyAlignment="1">
      <alignment/>
    </xf>
    <xf numFmtId="0" fontId="48" fillId="0" borderId="11" xfId="0" applyFont="1" applyBorder="1" applyAlignment="1">
      <alignment/>
    </xf>
    <xf numFmtId="203" fontId="3" fillId="0" borderId="0" xfId="42" applyNumberFormat="1" applyFont="1" applyBorder="1" applyAlignment="1">
      <alignment/>
    </xf>
    <xf numFmtId="43" fontId="3" fillId="15" borderId="12" xfId="42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43" fontId="0" fillId="0" borderId="0" xfId="0" applyNumberFormat="1" applyAlignment="1">
      <alignment/>
    </xf>
    <xf numFmtId="194" fontId="0" fillId="0" borderId="0" xfId="0" applyNumberFormat="1" applyFont="1" applyAlignment="1">
      <alignment/>
    </xf>
    <xf numFmtId="43" fontId="3" fillId="15" borderId="11" xfId="42" applyFont="1" applyFill="1" applyBorder="1" applyAlignment="1">
      <alignment horizontal="center" vertical="center"/>
    </xf>
    <xf numFmtId="43" fontId="3" fillId="15" borderId="12" xfId="42" applyFont="1" applyFill="1" applyBorder="1" applyAlignment="1">
      <alignment horizontal="center" vertical="center"/>
    </xf>
    <xf numFmtId="43" fontId="3" fillId="15" borderId="13" xfId="42" applyFont="1" applyFill="1" applyBorder="1" applyAlignment="1">
      <alignment horizontal="center" vertical="center"/>
    </xf>
    <xf numFmtId="43" fontId="3" fillId="15" borderId="16" xfId="42" applyFont="1" applyFill="1" applyBorder="1" applyAlignment="1">
      <alignment horizontal="center" vertical="center"/>
    </xf>
    <xf numFmtId="43" fontId="3" fillId="15" borderId="15" xfId="42" applyFont="1" applyFill="1" applyBorder="1" applyAlignment="1">
      <alignment horizontal="center" vertical="center"/>
    </xf>
    <xf numFmtId="43" fontId="3" fillId="15" borderId="17" xfId="42" applyFont="1" applyFill="1" applyBorder="1" applyAlignment="1">
      <alignment horizontal="center" vertical="center"/>
    </xf>
    <xf numFmtId="43" fontId="3" fillId="15" borderId="18" xfId="42" applyFont="1" applyFill="1" applyBorder="1" applyAlignment="1">
      <alignment horizontal="center" vertical="center"/>
    </xf>
    <xf numFmtId="43" fontId="1" fillId="0" borderId="0" xfId="42" applyFont="1" applyAlignment="1">
      <alignment horizontal="center"/>
    </xf>
    <xf numFmtId="43" fontId="3" fillId="33" borderId="13" xfId="42" applyFont="1" applyFill="1" applyBorder="1" applyAlignment="1">
      <alignment horizontal="center" vertical="center"/>
    </xf>
    <xf numFmtId="43" fontId="3" fillId="33" borderId="16" xfId="42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43" fontId="1" fillId="0" borderId="19" xfId="42" applyFont="1" applyBorder="1" applyAlignment="1">
      <alignment horizontal="center"/>
    </xf>
    <xf numFmtId="43" fontId="5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yingp\Desktop\&#3614;.&#3618;.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่นดิน"/>
      <sheetName val="รายได้"/>
    </sheetNames>
    <sheetDataSet>
      <sheetData sheetId="1"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0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0</v>
          </cell>
          <cell r="G358">
            <v>0</v>
          </cell>
        </row>
        <row r="359">
          <cell r="F359">
            <v>0</v>
          </cell>
          <cell r="G359">
            <v>0</v>
          </cell>
        </row>
        <row r="360">
          <cell r="F360">
            <v>0</v>
          </cell>
          <cell r="G360">
            <v>0</v>
          </cell>
        </row>
        <row r="361">
          <cell r="F361">
            <v>0</v>
          </cell>
          <cell r="G361">
            <v>0</v>
          </cell>
        </row>
        <row r="362">
          <cell r="F362">
            <v>0</v>
          </cell>
          <cell r="G362">
            <v>0</v>
          </cell>
        </row>
        <row r="363">
          <cell r="F363">
            <v>0</v>
          </cell>
          <cell r="G363">
            <v>0</v>
          </cell>
        </row>
        <row r="364">
          <cell r="F364">
            <v>0</v>
          </cell>
          <cell r="G3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49">
      <selection activeCell="A1" sqref="A1:M49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8515625" style="0" bestFit="1" customWidth="1"/>
  </cols>
  <sheetData>
    <row r="1" spans="1:13" ht="26.25">
      <c r="A1" s="98" t="s">
        <v>304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>
      <c r="A2" s="98" t="s">
        <v>312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26.25">
      <c r="A3" s="1"/>
    </row>
    <row r="4" spans="1:13" ht="21">
      <c r="A4" s="93" t="s">
        <v>0</v>
      </c>
      <c r="B4" s="93" t="s">
        <v>1</v>
      </c>
      <c r="C4" s="93" t="s">
        <v>2</v>
      </c>
      <c r="D4" s="93" t="s">
        <v>3</v>
      </c>
      <c r="E4" s="93" t="s">
        <v>4</v>
      </c>
      <c r="F4" s="91" t="s">
        <v>178</v>
      </c>
      <c r="G4" s="91"/>
      <c r="H4" s="91"/>
      <c r="I4" s="91"/>
      <c r="J4" s="91"/>
      <c r="K4" s="91"/>
      <c r="L4" s="93" t="s">
        <v>5</v>
      </c>
      <c r="M4" s="93" t="s">
        <v>6</v>
      </c>
    </row>
    <row r="5" spans="1:13" ht="21.75" thickBot="1">
      <c r="A5" s="94"/>
      <c r="B5" s="94"/>
      <c r="C5" s="94"/>
      <c r="D5" s="94"/>
      <c r="E5" s="94"/>
      <c r="F5" s="73" t="s">
        <v>373</v>
      </c>
      <c r="G5" s="73" t="s">
        <v>374</v>
      </c>
      <c r="H5" s="73" t="s">
        <v>375</v>
      </c>
      <c r="I5" s="73" t="s">
        <v>376</v>
      </c>
      <c r="J5" s="73" t="s">
        <v>377</v>
      </c>
      <c r="K5" s="73" t="s">
        <v>378</v>
      </c>
      <c r="L5" s="94"/>
      <c r="M5" s="94"/>
    </row>
    <row r="6" spans="1:13" ht="21.75" thickTop="1">
      <c r="A6" s="22" t="s">
        <v>313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317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314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8" t="s">
        <v>315</v>
      </c>
      <c r="B9" s="5"/>
      <c r="C9" s="5"/>
      <c r="D9" s="5"/>
      <c r="E9" s="5"/>
      <c r="F9" s="5"/>
      <c r="G9" s="5"/>
      <c r="H9" s="23"/>
      <c r="I9" s="5"/>
      <c r="J9" s="5"/>
      <c r="K9" s="5"/>
      <c r="L9" s="5"/>
      <c r="M9" s="5"/>
    </row>
    <row r="10" spans="1:16" s="29" customFormat="1" ht="21">
      <c r="A10" s="74" t="s">
        <v>316</v>
      </c>
      <c r="B10" s="5">
        <v>6530100</v>
      </c>
      <c r="C10" s="5"/>
      <c r="D10" s="5"/>
      <c r="E10" s="5">
        <f>B10+D10-C10</f>
        <v>6530100</v>
      </c>
      <c r="F10" s="6">
        <v>1143780</v>
      </c>
      <c r="G10" s="6">
        <v>1238460</v>
      </c>
      <c r="H10" s="5">
        <v>817440</v>
      </c>
      <c r="I10" s="5">
        <v>408720</v>
      </c>
      <c r="J10" s="5">
        <v>0</v>
      </c>
      <c r="K10" s="5">
        <v>817440</v>
      </c>
      <c r="L10" s="5">
        <f>SUM(F10:K10)</f>
        <v>4425840</v>
      </c>
      <c r="M10" s="7">
        <f>SUM(E10-F10-G10-H10-I10-J10-K10)</f>
        <v>2104260</v>
      </c>
      <c r="O10" s="90"/>
      <c r="P10" s="90"/>
    </row>
    <row r="11" spans="1:13" ht="21">
      <c r="A11" s="8" t="s">
        <v>318</v>
      </c>
      <c r="B11" s="5"/>
      <c r="C11" s="5"/>
      <c r="D11" s="5"/>
      <c r="E11" s="5"/>
      <c r="F11" s="5"/>
      <c r="G11" s="5"/>
      <c r="H11" s="23"/>
      <c r="I11" s="5"/>
      <c r="J11" s="5"/>
      <c r="K11" s="5"/>
      <c r="L11" s="5"/>
      <c r="M11" s="5"/>
    </row>
    <row r="12" spans="1:13" ht="21">
      <c r="A12" s="8" t="s">
        <v>319</v>
      </c>
      <c r="B12" s="5"/>
      <c r="C12" s="5"/>
      <c r="D12" s="5"/>
      <c r="E12" s="5"/>
      <c r="F12" s="5"/>
      <c r="G12" s="5"/>
      <c r="H12" s="23"/>
      <c r="I12" s="5"/>
      <c r="J12" s="5"/>
      <c r="K12" s="5"/>
      <c r="L12" s="5"/>
      <c r="M12" s="5"/>
    </row>
    <row r="13" spans="1:13" ht="21">
      <c r="A13" s="8" t="s">
        <v>320</v>
      </c>
      <c r="B13" s="5"/>
      <c r="C13" s="5"/>
      <c r="D13" s="5"/>
      <c r="E13" s="5"/>
      <c r="F13" s="5"/>
      <c r="G13" s="5"/>
      <c r="H13" s="23"/>
      <c r="I13" s="5"/>
      <c r="J13" s="5"/>
      <c r="K13" s="5"/>
      <c r="L13" s="5"/>
      <c r="M13" s="5"/>
    </row>
    <row r="14" spans="1:13" s="29" customFormat="1" ht="21">
      <c r="A14" s="74" t="s">
        <v>321</v>
      </c>
      <c r="B14" s="5">
        <v>6600</v>
      </c>
      <c r="C14" s="5">
        <v>6600</v>
      </c>
      <c r="D14" s="5"/>
      <c r="E14" s="5">
        <f>B14+D14-C14</f>
        <v>0</v>
      </c>
      <c r="F14" s="6">
        <v>0</v>
      </c>
      <c r="G14" s="6">
        <v>0</v>
      </c>
      <c r="H14" s="6">
        <v>0</v>
      </c>
      <c r="I14" s="6">
        <v>0</v>
      </c>
      <c r="J14" s="5">
        <v>0</v>
      </c>
      <c r="K14" s="5">
        <v>0</v>
      </c>
      <c r="L14" s="5">
        <f>SUM(F14:K14)</f>
        <v>0</v>
      </c>
      <c r="M14" s="7">
        <f>E14-(SUM(F14:K14))</f>
        <v>0</v>
      </c>
    </row>
    <row r="15" spans="1:13" s="29" customFormat="1" ht="21">
      <c r="A15" s="74" t="s">
        <v>322</v>
      </c>
      <c r="B15" s="5">
        <v>43200</v>
      </c>
      <c r="C15" s="5"/>
      <c r="D15" s="5">
        <v>54200</v>
      </c>
      <c r="E15" s="5">
        <f>B15+D15-C15</f>
        <v>97400</v>
      </c>
      <c r="F15" s="6">
        <v>0</v>
      </c>
      <c r="G15" s="6">
        <v>0</v>
      </c>
      <c r="H15" s="6">
        <v>0</v>
      </c>
      <c r="I15" s="6">
        <v>0</v>
      </c>
      <c r="J15" s="5">
        <v>97400</v>
      </c>
      <c r="K15" s="5">
        <v>0</v>
      </c>
      <c r="L15" s="5">
        <f>SUM(F15:K15)</f>
        <v>97400</v>
      </c>
      <c r="M15" s="7">
        <f>E15-(SUM(F15:K15))</f>
        <v>0</v>
      </c>
    </row>
    <row r="16" spans="1:13" ht="21">
      <c r="A16" s="8" t="s">
        <v>323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9" customFormat="1" ht="21">
      <c r="A17" s="74" t="s">
        <v>324</v>
      </c>
      <c r="B17" s="5">
        <v>15000</v>
      </c>
      <c r="C17" s="5">
        <v>15000</v>
      </c>
      <c r="D17" s="5"/>
      <c r="E17" s="5">
        <f>B17+D17-C17</f>
        <v>0</v>
      </c>
      <c r="F17" s="6">
        <v>0</v>
      </c>
      <c r="G17" s="6">
        <v>0</v>
      </c>
      <c r="H17" s="6">
        <v>0</v>
      </c>
      <c r="I17" s="6">
        <v>0</v>
      </c>
      <c r="J17" s="5">
        <v>0</v>
      </c>
      <c r="K17" s="5">
        <v>0</v>
      </c>
      <c r="L17" s="5">
        <f>SUM(F17:K17)</f>
        <v>0</v>
      </c>
      <c r="M17" s="7">
        <f>E17-(SUM(F17:K17))</f>
        <v>0</v>
      </c>
    </row>
    <row r="18" spans="1:13" ht="21">
      <c r="A18" s="8" t="s">
        <v>325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29" customFormat="1" ht="21">
      <c r="A19" s="74" t="s">
        <v>326</v>
      </c>
      <c r="B19" s="5">
        <v>862800</v>
      </c>
      <c r="C19" s="5">
        <v>187326</v>
      </c>
      <c r="D19" s="5">
        <v>15000</v>
      </c>
      <c r="E19" s="5">
        <f>B19+D19-C19</f>
        <v>690474</v>
      </c>
      <c r="F19" s="6">
        <v>0</v>
      </c>
      <c r="G19" s="6">
        <v>455900</v>
      </c>
      <c r="H19" s="6">
        <v>98750</v>
      </c>
      <c r="I19" s="6">
        <v>0</v>
      </c>
      <c r="J19" s="5">
        <v>106340</v>
      </c>
      <c r="K19" s="5">
        <v>29484</v>
      </c>
      <c r="L19" s="5">
        <f>SUM(F19:K19)</f>
        <v>690474</v>
      </c>
      <c r="M19" s="7">
        <f>E19-(SUM(F19:K19))</f>
        <v>0</v>
      </c>
    </row>
    <row r="20" spans="1:13" s="27" customFormat="1" ht="21.75" thickBot="1">
      <c r="A20" s="9" t="s">
        <v>16</v>
      </c>
      <c r="B20" s="10">
        <f>SUM(B19+B17+B15+B14)</f>
        <v>927600</v>
      </c>
      <c r="C20" s="10">
        <f>SUM(C19)</f>
        <v>187326</v>
      </c>
      <c r="D20" s="10"/>
      <c r="E20" s="10">
        <f>SUM(B20-C20)+D20</f>
        <v>740274</v>
      </c>
      <c r="F20" s="10">
        <f>SUM(F17:F19)</f>
        <v>0</v>
      </c>
      <c r="G20" s="11">
        <v>0</v>
      </c>
      <c r="H20" s="11">
        <f>SUM(H10:H19)</f>
        <v>916190</v>
      </c>
      <c r="I20" s="11">
        <f>SUM(I10:I19)</f>
        <v>408720</v>
      </c>
      <c r="J20" s="11">
        <f>SUM(J10:J19)</f>
        <v>203740</v>
      </c>
      <c r="K20" s="11">
        <f>SUM(K10:K19)</f>
        <v>846924</v>
      </c>
      <c r="L20" s="10">
        <f>SUM(L17:L19)</f>
        <v>690474</v>
      </c>
      <c r="M20" s="12">
        <f>SUM(E20-L20)</f>
        <v>49800</v>
      </c>
    </row>
    <row r="21" spans="1:13" ht="21.75" thickTop="1">
      <c r="A21" s="22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1">
      <c r="A22" s="8" t="s">
        <v>327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21">
      <c r="A23" s="8" t="s">
        <v>319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1">
      <c r="A24" s="8" t="s">
        <v>323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21">
      <c r="A25" s="74" t="s">
        <v>328</v>
      </c>
      <c r="B25" s="5">
        <v>6700</v>
      </c>
      <c r="C25" s="5"/>
      <c r="D25" s="5">
        <v>139726</v>
      </c>
      <c r="E25" s="5">
        <f>B25+D25-C25</f>
        <v>146426</v>
      </c>
      <c r="F25" s="6">
        <v>0</v>
      </c>
      <c r="G25" s="6">
        <v>6700</v>
      </c>
      <c r="H25" s="6">
        <v>0</v>
      </c>
      <c r="I25" s="6">
        <v>95000</v>
      </c>
      <c r="J25" s="6">
        <v>44726</v>
      </c>
      <c r="K25" s="5">
        <v>0</v>
      </c>
      <c r="L25" s="5">
        <f>SUM(F25:K25)</f>
        <v>146426</v>
      </c>
      <c r="M25" s="7">
        <f>E25-(SUM(F25:K25))</f>
        <v>0</v>
      </c>
    </row>
    <row r="26" spans="1:13" s="27" customFormat="1" ht="21.75" thickBot="1">
      <c r="A26" s="9" t="s">
        <v>16</v>
      </c>
      <c r="B26" s="10">
        <f>SUM(B25:B25)</f>
        <v>6700</v>
      </c>
      <c r="C26" s="10"/>
      <c r="D26" s="10">
        <f>SUM(D25)</f>
        <v>139726</v>
      </c>
      <c r="E26" s="10">
        <f>B26+D26-C26</f>
        <v>146426</v>
      </c>
      <c r="F26" s="47">
        <f aca="true" t="shared" si="0" ref="F26:L26">SUM(F25)</f>
        <v>0</v>
      </c>
      <c r="G26" s="47">
        <f t="shared" si="0"/>
        <v>6700</v>
      </c>
      <c r="H26" s="47">
        <f t="shared" si="0"/>
        <v>0</v>
      </c>
      <c r="I26" s="47">
        <f t="shared" si="0"/>
        <v>95000</v>
      </c>
      <c r="J26" s="47">
        <f t="shared" si="0"/>
        <v>44726</v>
      </c>
      <c r="K26" s="48">
        <f t="shared" si="0"/>
        <v>0</v>
      </c>
      <c r="L26" s="49">
        <f t="shared" si="0"/>
        <v>146426</v>
      </c>
      <c r="M26" s="12">
        <f>E26-(SUM(F26:K26))</f>
        <v>0</v>
      </c>
    </row>
    <row r="27" ht="21.75" thickTop="1"/>
    <row r="28" spans="1:13" ht="26.25">
      <c r="A28" s="98" t="s">
        <v>304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26.25">
      <c r="A29" s="98" t="s">
        <v>305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ht="26.25">
      <c r="A30" s="1"/>
    </row>
    <row r="31" spans="1:13" ht="21">
      <c r="A31" s="91" t="s">
        <v>0</v>
      </c>
      <c r="B31" s="91" t="s">
        <v>1</v>
      </c>
      <c r="C31" s="91" t="s">
        <v>2</v>
      </c>
      <c r="D31" s="91" t="s">
        <v>3</v>
      </c>
      <c r="E31" s="91" t="s">
        <v>4</v>
      </c>
      <c r="F31" s="91" t="s">
        <v>178</v>
      </c>
      <c r="G31" s="91"/>
      <c r="H31" s="91"/>
      <c r="I31" s="91"/>
      <c r="J31" s="91"/>
      <c r="K31" s="91"/>
      <c r="L31" s="91" t="s">
        <v>5</v>
      </c>
      <c r="M31" s="91" t="s">
        <v>6</v>
      </c>
    </row>
    <row r="32" spans="1:13" ht="21.75" thickBot="1">
      <c r="A32" s="92"/>
      <c r="B32" s="92"/>
      <c r="C32" s="92"/>
      <c r="D32" s="92"/>
      <c r="E32" s="92"/>
      <c r="F32" s="87" t="s">
        <v>373</v>
      </c>
      <c r="G32" s="87" t="s">
        <v>374</v>
      </c>
      <c r="H32" s="87" t="s">
        <v>375</v>
      </c>
      <c r="I32" s="87" t="s">
        <v>376</v>
      </c>
      <c r="J32" s="87" t="s">
        <v>377</v>
      </c>
      <c r="K32" s="87" t="s">
        <v>378</v>
      </c>
      <c r="L32" s="92"/>
      <c r="M32" s="92"/>
    </row>
    <row r="33" spans="1:13" ht="21.75" thickTop="1">
      <c r="A33" s="50" t="s">
        <v>306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50" t="s">
        <v>307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0" t="s">
        <v>308</v>
      </c>
      <c r="B35" s="5"/>
      <c r="C35" s="5"/>
      <c r="D35" s="5"/>
      <c r="E35" s="5"/>
      <c r="F35" s="5"/>
      <c r="G35" s="5"/>
      <c r="H35" s="23"/>
      <c r="I35" s="5"/>
      <c r="J35" s="5"/>
      <c r="K35" s="5"/>
      <c r="L35" s="5"/>
      <c r="M35" s="5"/>
    </row>
    <row r="36" spans="1:13" ht="21">
      <c r="A36" s="50" t="s">
        <v>309</v>
      </c>
      <c r="B36" s="5"/>
      <c r="C36" s="5"/>
      <c r="D36" s="5"/>
      <c r="E36" s="5"/>
      <c r="F36" s="5"/>
      <c r="G36" s="5"/>
      <c r="H36" s="23"/>
      <c r="I36" s="5"/>
      <c r="J36" s="5"/>
      <c r="K36" s="5"/>
      <c r="L36" s="5"/>
      <c r="M36" s="5"/>
    </row>
    <row r="37" spans="1:13" ht="21">
      <c r="A37" s="52" t="s">
        <v>311</v>
      </c>
      <c r="B37" s="5"/>
      <c r="C37" s="5"/>
      <c r="D37" s="5"/>
      <c r="E37" s="5"/>
      <c r="F37" s="5"/>
      <c r="G37" s="5"/>
      <c r="H37" s="23"/>
      <c r="I37" s="5"/>
      <c r="J37" s="5"/>
      <c r="K37" s="5"/>
      <c r="L37" s="5"/>
      <c r="M37" s="5"/>
    </row>
    <row r="38" spans="1:13" ht="21">
      <c r="A38" s="5" t="s">
        <v>310</v>
      </c>
      <c r="B38" s="5">
        <v>500000</v>
      </c>
      <c r="C38" s="5"/>
      <c r="D38" s="5"/>
      <c r="E38" s="5">
        <f>B38+D38-C38</f>
        <v>500000</v>
      </c>
      <c r="F38" s="6">
        <v>0</v>
      </c>
      <c r="G38" s="6">
        <v>0</v>
      </c>
      <c r="H38" s="6">
        <v>0</v>
      </c>
      <c r="I38" s="6">
        <v>0</v>
      </c>
      <c r="J38" s="5">
        <v>100000</v>
      </c>
      <c r="K38" s="5">
        <v>0</v>
      </c>
      <c r="L38" s="5">
        <f>SUM(F38:K38)</f>
        <v>100000</v>
      </c>
      <c r="M38" s="7">
        <f>E38-(SUM(F38:K38))</f>
        <v>400000</v>
      </c>
    </row>
    <row r="39" spans="1:13" s="27" customFormat="1" ht="21.75" thickBot="1">
      <c r="A39" s="9" t="s">
        <v>19</v>
      </c>
      <c r="B39" s="10">
        <f>SUM(B38:B38)</f>
        <v>500000</v>
      </c>
      <c r="C39" s="10"/>
      <c r="D39" s="10"/>
      <c r="E39" s="10">
        <f>B39+D39-C39</f>
        <v>500000</v>
      </c>
      <c r="F39" s="47">
        <f>SUM(F38)</f>
        <v>0</v>
      </c>
      <c r="G39" s="47">
        <v>0</v>
      </c>
      <c r="H39" s="47">
        <v>0</v>
      </c>
      <c r="I39" s="47">
        <v>0</v>
      </c>
      <c r="J39" s="48">
        <f>SUM(J38)</f>
        <v>100000</v>
      </c>
      <c r="K39" s="48">
        <f>SUM(K38)</f>
        <v>0</v>
      </c>
      <c r="L39" s="49">
        <f>SUM(L38)</f>
        <v>100000</v>
      </c>
      <c r="M39" s="12">
        <f>E39-(SUM(F39:K39))</f>
        <v>400000</v>
      </c>
    </row>
    <row r="40" ht="21.75" thickTop="1"/>
    <row r="44" spans="1:13" ht="21">
      <c r="A44" s="91" t="s">
        <v>0</v>
      </c>
      <c r="B44" s="95" t="s">
        <v>329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7"/>
    </row>
    <row r="45" spans="1:13" ht="21.75" thickBot="1">
      <c r="A45" s="92"/>
      <c r="B45" s="73" t="s">
        <v>334</v>
      </c>
      <c r="C45" s="73" t="s">
        <v>335</v>
      </c>
      <c r="D45" s="73" t="s">
        <v>336</v>
      </c>
      <c r="E45" s="73" t="s">
        <v>337</v>
      </c>
      <c r="F45" s="73" t="s">
        <v>338</v>
      </c>
      <c r="G45" s="73" t="s">
        <v>339</v>
      </c>
      <c r="H45" s="73" t="s">
        <v>340</v>
      </c>
      <c r="I45" s="73" t="s">
        <v>341</v>
      </c>
      <c r="J45" s="73" t="s">
        <v>342</v>
      </c>
      <c r="K45" s="73" t="s">
        <v>343</v>
      </c>
      <c r="L45" s="73" t="s">
        <v>345</v>
      </c>
      <c r="M45" s="73" t="s">
        <v>344</v>
      </c>
    </row>
    <row r="46" spans="1:13" ht="21.75" thickTop="1">
      <c r="A46" s="3" t="s">
        <v>330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21">
      <c r="A47" s="75" t="s">
        <v>331</v>
      </c>
      <c r="B47" s="5">
        <v>0</v>
      </c>
      <c r="C47" s="5">
        <v>0</v>
      </c>
      <c r="D47" s="5">
        <v>0</v>
      </c>
      <c r="E47" s="5">
        <v>0</v>
      </c>
      <c r="F47" s="5">
        <v>37605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/>
      <c r="M47" s="5"/>
    </row>
    <row r="48" spans="1:13" ht="21">
      <c r="A48" s="75" t="s">
        <v>332</v>
      </c>
      <c r="B48" s="5">
        <v>0</v>
      </c>
      <c r="C48" s="5">
        <v>0</v>
      </c>
      <c r="D48" s="5">
        <v>0</v>
      </c>
      <c r="E48" s="5">
        <v>0</v>
      </c>
      <c r="F48" s="5">
        <v>17054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/>
      <c r="M48" s="5"/>
    </row>
    <row r="49" spans="1:13" ht="21.75" thickBot="1">
      <c r="A49" s="9" t="s">
        <v>333</v>
      </c>
      <c r="B49" s="11">
        <f>SUM(B47:B48)</f>
        <v>0</v>
      </c>
      <c r="C49" s="10">
        <v>0</v>
      </c>
      <c r="D49" s="10">
        <v>0</v>
      </c>
      <c r="E49" s="10">
        <v>0</v>
      </c>
      <c r="F49" s="11">
        <f>SUM(F47:F48)</f>
        <v>54659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/>
      <c r="M49" s="10"/>
    </row>
    <row r="50" ht="21.75" thickTop="1"/>
  </sheetData>
  <sheetProtection/>
  <mergeCells count="22">
    <mergeCell ref="L4:L5"/>
    <mergeCell ref="M4:M5"/>
    <mergeCell ref="A31:A32"/>
    <mergeCell ref="B31:B32"/>
    <mergeCell ref="E31:E32"/>
    <mergeCell ref="F31:K31"/>
    <mergeCell ref="A1:M1"/>
    <mergeCell ref="A2:M2"/>
    <mergeCell ref="A4:A5"/>
    <mergeCell ref="B4:B5"/>
    <mergeCell ref="C4:C5"/>
    <mergeCell ref="D4:D5"/>
    <mergeCell ref="C31:C32"/>
    <mergeCell ref="D31:D32"/>
    <mergeCell ref="E4:E5"/>
    <mergeCell ref="F4:K4"/>
    <mergeCell ref="A44:A45"/>
    <mergeCell ref="B44:M44"/>
    <mergeCell ref="L31:L32"/>
    <mergeCell ref="M31:M32"/>
    <mergeCell ref="A28:M28"/>
    <mergeCell ref="A29:M29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72"/>
  <sheetViews>
    <sheetView tabSelected="1" zoomScale="106" zoomScaleNormal="106" zoomScalePageLayoutView="0" workbookViewId="0" topLeftCell="A16">
      <selection activeCell="I22" sqref="I22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3.140625" style="2" customWidth="1"/>
    <col min="5" max="5" width="11.1406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  <col min="15" max="16" width="12.00390625" style="0" bestFit="1" customWidth="1"/>
  </cols>
  <sheetData>
    <row r="1" spans="1:13" ht="26.25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6.25">
      <c r="A2" s="98" t="s">
        <v>20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26.25">
      <c r="A3" s="1"/>
    </row>
    <row r="4" spans="1:13" ht="21">
      <c r="A4" s="101" t="s">
        <v>0</v>
      </c>
      <c r="B4" s="101" t="s">
        <v>1</v>
      </c>
      <c r="C4" s="101" t="s">
        <v>2</v>
      </c>
      <c r="D4" s="101" t="s">
        <v>3</v>
      </c>
      <c r="E4" s="101" t="s">
        <v>4</v>
      </c>
      <c r="F4" s="101" t="s">
        <v>178</v>
      </c>
      <c r="G4" s="101"/>
      <c r="H4" s="101"/>
      <c r="I4" s="101"/>
      <c r="J4" s="101"/>
      <c r="K4" s="101"/>
      <c r="L4" s="101" t="s">
        <v>5</v>
      </c>
      <c r="M4" s="101" t="s">
        <v>6</v>
      </c>
    </row>
    <row r="5" spans="1:13" ht="21.75" thickBot="1">
      <c r="A5" s="102"/>
      <c r="B5" s="102"/>
      <c r="C5" s="102"/>
      <c r="D5" s="102"/>
      <c r="E5" s="102"/>
      <c r="F5" s="20" t="s">
        <v>371</v>
      </c>
      <c r="G5" s="20" t="s">
        <v>372</v>
      </c>
      <c r="H5" s="20" t="s">
        <v>381</v>
      </c>
      <c r="I5" s="20" t="s">
        <v>382</v>
      </c>
      <c r="J5" s="20" t="s">
        <v>383</v>
      </c>
      <c r="K5" s="20" t="s">
        <v>384</v>
      </c>
      <c r="L5" s="102"/>
      <c r="M5" s="102"/>
    </row>
    <row r="6" spans="1:13" ht="21.75" thickTop="1">
      <c r="A6" s="22" t="s">
        <v>46</v>
      </c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</row>
    <row r="7" spans="1:13" ht="21">
      <c r="A7" s="8" t="s">
        <v>151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5" t="s">
        <v>152</v>
      </c>
      <c r="B8" s="5">
        <v>1782000</v>
      </c>
      <c r="C8" s="5"/>
      <c r="D8" s="5"/>
      <c r="E8" s="5">
        <f>B8+D8-C8</f>
        <v>1782000</v>
      </c>
      <c r="F8" s="6">
        <v>439358.06</v>
      </c>
      <c r="G8" s="6">
        <v>599419.35</v>
      </c>
      <c r="H8" s="5">
        <v>148500</v>
      </c>
      <c r="I8" s="5">
        <v>148500</v>
      </c>
      <c r="J8" s="5">
        <v>253635.48</v>
      </c>
      <c r="K8" s="5">
        <v>148500</v>
      </c>
      <c r="L8" s="5">
        <f>SUM(F8:K8)</f>
        <v>1737912.89</v>
      </c>
      <c r="M8" s="7">
        <f>E8-(SUM(F8:K8))</f>
        <v>44087.1100000001</v>
      </c>
    </row>
    <row r="9" spans="1:13" ht="21">
      <c r="A9" s="5" t="s">
        <v>153</v>
      </c>
      <c r="B9" s="5">
        <v>775600</v>
      </c>
      <c r="C9" s="5">
        <v>99000</v>
      </c>
      <c r="D9" s="5"/>
      <c r="E9" s="5">
        <f>B9+D9-C9</f>
        <v>676600</v>
      </c>
      <c r="F9" s="6">
        <v>123900</v>
      </c>
      <c r="G9" s="6">
        <v>165200</v>
      </c>
      <c r="H9" s="5">
        <v>41300</v>
      </c>
      <c r="I9" s="5">
        <v>41300</v>
      </c>
      <c r="J9" s="5">
        <v>41300</v>
      </c>
      <c r="K9" s="5">
        <v>46900</v>
      </c>
      <c r="L9" s="5">
        <f>SUM(F9:K9)</f>
        <v>459900</v>
      </c>
      <c r="M9" s="7">
        <f>E9-(SUM(F9:K9))</f>
        <v>216700</v>
      </c>
    </row>
    <row r="10" spans="1:256" ht="21">
      <c r="A10" s="6" t="s">
        <v>154</v>
      </c>
      <c r="B10" s="6">
        <v>33120</v>
      </c>
      <c r="C10" s="6"/>
      <c r="D10" s="6">
        <v>197908</v>
      </c>
      <c r="E10" s="5">
        <f>B10+D10-C10</f>
        <v>231028</v>
      </c>
      <c r="F10" s="6">
        <v>49467.1</v>
      </c>
      <c r="G10" s="6">
        <v>40546</v>
      </c>
      <c r="H10" s="6">
        <v>11760</v>
      </c>
      <c r="I10" s="6">
        <v>5880</v>
      </c>
      <c r="J10" s="6">
        <v>5880</v>
      </c>
      <c r="K10" s="6">
        <v>5880</v>
      </c>
      <c r="L10" s="5">
        <f>SUM(F10:K10)</f>
        <v>119413.1</v>
      </c>
      <c r="M10" s="7">
        <f>E10-(SUM(F10:K10))</f>
        <v>111614.9</v>
      </c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13" ht="21">
      <c r="A11" s="6" t="s">
        <v>155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7"/>
    </row>
    <row r="12" spans="1:13" ht="21.75" thickBot="1">
      <c r="A12" s="9" t="s">
        <v>19</v>
      </c>
      <c r="B12" s="49">
        <f>SUM(B7:B11)</f>
        <v>2590720</v>
      </c>
      <c r="C12" s="49">
        <f>SUM(C8:C10)</f>
        <v>99000</v>
      </c>
      <c r="D12" s="49">
        <f>SUM(D8:D10)</f>
        <v>197908</v>
      </c>
      <c r="E12" s="49">
        <f>B12+D12-C12</f>
        <v>2689628</v>
      </c>
      <c r="F12" s="47">
        <f>SUM(F8+F9+F10)</f>
        <v>612725.16</v>
      </c>
      <c r="G12" s="47">
        <f>SUM(G8:G11)</f>
        <v>805165.35</v>
      </c>
      <c r="H12" s="47">
        <f>SUM(H8:H11)</f>
        <v>201560</v>
      </c>
      <c r="I12" s="47">
        <f>SUM(I8:I11)</f>
        <v>195680</v>
      </c>
      <c r="J12" s="47">
        <f>SUM(J8:J11)</f>
        <v>300815.48</v>
      </c>
      <c r="K12" s="47">
        <f>SUM(K8:K11)</f>
        <v>201280</v>
      </c>
      <c r="L12" s="49">
        <f>SUM(F12:K12)</f>
        <v>2317225.99</v>
      </c>
      <c r="M12" s="64">
        <f>E12-(SUM(F12:K12))</f>
        <v>372402.0099999998</v>
      </c>
    </row>
    <row r="13" spans="1:13" s="27" customFormat="1" ht="21.75" thickTop="1">
      <c r="A13" s="16"/>
      <c r="B13" s="17"/>
      <c r="C13" s="17"/>
      <c r="D13" s="17"/>
      <c r="E13" s="17"/>
      <c r="F13" s="30"/>
      <c r="G13" s="30"/>
      <c r="H13" s="39"/>
      <c r="I13" s="39"/>
      <c r="J13" s="39"/>
      <c r="K13" s="39"/>
      <c r="L13" s="17"/>
      <c r="M13" s="18"/>
    </row>
    <row r="17" spans="1:13" ht="26.25">
      <c r="A17" s="98" t="s">
        <v>49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1:13" ht="26.25">
      <c r="A18" s="98" t="s">
        <v>21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ht="26.25">
      <c r="A19" s="1"/>
    </row>
    <row r="20" spans="1:13" ht="21">
      <c r="A20" s="99" t="s">
        <v>0</v>
      </c>
      <c r="B20" s="99" t="s">
        <v>1</v>
      </c>
      <c r="C20" s="99" t="s">
        <v>2</v>
      </c>
      <c r="D20" s="99" t="s">
        <v>3</v>
      </c>
      <c r="E20" s="99" t="s">
        <v>4</v>
      </c>
      <c r="F20" s="101" t="s">
        <v>178</v>
      </c>
      <c r="G20" s="101"/>
      <c r="H20" s="101"/>
      <c r="I20" s="101"/>
      <c r="J20" s="101"/>
      <c r="K20" s="101"/>
      <c r="L20" s="99" t="s">
        <v>5</v>
      </c>
      <c r="M20" s="99" t="s">
        <v>6</v>
      </c>
    </row>
    <row r="21" spans="1:13" ht="21.75" thickBot="1">
      <c r="A21" s="100"/>
      <c r="B21" s="100"/>
      <c r="C21" s="100"/>
      <c r="D21" s="100"/>
      <c r="E21" s="100"/>
      <c r="F21" s="20" t="s">
        <v>371</v>
      </c>
      <c r="G21" s="20" t="s">
        <v>372</v>
      </c>
      <c r="H21" s="20" t="s">
        <v>381</v>
      </c>
      <c r="I21" s="20" t="s">
        <v>382</v>
      </c>
      <c r="J21" s="20" t="s">
        <v>383</v>
      </c>
      <c r="K21" s="20" t="s">
        <v>384</v>
      </c>
      <c r="L21" s="100"/>
      <c r="M21" s="100"/>
    </row>
    <row r="22" spans="1:13" ht="21.75" thickTop="1">
      <c r="A22" s="22" t="s">
        <v>7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8" t="s">
        <v>157</v>
      </c>
      <c r="B23" s="5"/>
      <c r="C23" s="5"/>
      <c r="D23" s="5"/>
      <c r="E23" s="5"/>
      <c r="F23" s="5"/>
      <c r="G23" s="5"/>
      <c r="H23" s="23"/>
      <c r="I23" s="5"/>
      <c r="J23" s="5"/>
      <c r="K23" s="5"/>
      <c r="L23" s="5"/>
      <c r="M23" s="5"/>
    </row>
    <row r="24" spans="1:13" ht="21">
      <c r="A24" s="5" t="s">
        <v>156</v>
      </c>
      <c r="B24" s="5">
        <v>4462</v>
      </c>
      <c r="C24" s="5"/>
      <c r="D24" s="5"/>
      <c r="E24" s="5">
        <f>B24+D24-C24</f>
        <v>4462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5">
        <f>SUM(F24:K24)</f>
        <v>0</v>
      </c>
      <c r="M24" s="7">
        <f>E24-(SUM(F24:K24))</f>
        <v>4462</v>
      </c>
    </row>
    <row r="25" spans="1:13" s="27" customFormat="1" ht="21.75" thickBot="1">
      <c r="A25" s="9" t="s">
        <v>357</v>
      </c>
      <c r="B25" s="10">
        <f>SUM(B24:B24)</f>
        <v>4462</v>
      </c>
      <c r="C25" s="10"/>
      <c r="D25" s="10"/>
      <c r="E25" s="10">
        <f>B25+D25-C25</f>
        <v>4462</v>
      </c>
      <c r="F25" s="47">
        <f aca="true" t="shared" si="0" ref="F25:L25">SUM(F24)</f>
        <v>0</v>
      </c>
      <c r="G25" s="47">
        <f t="shared" si="0"/>
        <v>0</v>
      </c>
      <c r="H25" s="47">
        <f t="shared" si="0"/>
        <v>0</v>
      </c>
      <c r="I25" s="47">
        <f t="shared" si="0"/>
        <v>0</v>
      </c>
      <c r="J25" s="47">
        <f t="shared" si="0"/>
        <v>0</v>
      </c>
      <c r="K25" s="47">
        <f t="shared" si="0"/>
        <v>0</v>
      </c>
      <c r="L25" s="49">
        <f t="shared" si="0"/>
        <v>0</v>
      </c>
      <c r="M25" s="12">
        <f>E25-(SUM(F25:K25))</f>
        <v>4462</v>
      </c>
    </row>
    <row r="26" ht="21.75" thickTop="1"/>
    <row r="28" spans="1:13" ht="26.25">
      <c r="A28" s="98" t="s">
        <v>49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26.25">
      <c r="A29" s="98" t="s">
        <v>353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ht="26.25">
      <c r="A30" s="1"/>
    </row>
    <row r="31" spans="1:13" ht="21">
      <c r="A31" s="99" t="s">
        <v>0</v>
      </c>
      <c r="B31" s="99" t="s">
        <v>1</v>
      </c>
      <c r="C31" s="99" t="s">
        <v>2</v>
      </c>
      <c r="D31" s="99" t="s">
        <v>3</v>
      </c>
      <c r="E31" s="99" t="s">
        <v>4</v>
      </c>
      <c r="F31" s="101" t="s">
        <v>178</v>
      </c>
      <c r="G31" s="101"/>
      <c r="H31" s="101"/>
      <c r="I31" s="101"/>
      <c r="J31" s="101"/>
      <c r="K31" s="101"/>
      <c r="L31" s="99" t="s">
        <v>5</v>
      </c>
      <c r="M31" s="99" t="s">
        <v>6</v>
      </c>
    </row>
    <row r="32" spans="1:13" ht="21.75" thickBot="1">
      <c r="A32" s="100"/>
      <c r="B32" s="100"/>
      <c r="C32" s="100"/>
      <c r="D32" s="100"/>
      <c r="E32" s="100"/>
      <c r="F32" s="20" t="s">
        <v>371</v>
      </c>
      <c r="G32" s="20" t="s">
        <v>372</v>
      </c>
      <c r="H32" s="20" t="s">
        <v>381</v>
      </c>
      <c r="I32" s="20" t="s">
        <v>382</v>
      </c>
      <c r="J32" s="20" t="s">
        <v>383</v>
      </c>
      <c r="K32" s="20" t="s">
        <v>384</v>
      </c>
      <c r="L32" s="100"/>
      <c r="M32" s="100"/>
    </row>
    <row r="33" spans="1:13" ht="21.75" thickTop="1">
      <c r="A33" s="22" t="s">
        <v>354</v>
      </c>
      <c r="B33" s="5"/>
      <c r="C33" s="5"/>
      <c r="D33" s="5"/>
      <c r="E33" s="5"/>
      <c r="F33" s="5"/>
      <c r="G33" s="5"/>
      <c r="H33" s="23"/>
      <c r="I33" s="5"/>
      <c r="J33" s="5"/>
      <c r="K33" s="5"/>
      <c r="L33" s="5"/>
      <c r="M33" s="5"/>
    </row>
    <row r="34" spans="1:13" ht="21">
      <c r="A34" s="8" t="s">
        <v>356</v>
      </c>
      <c r="B34" s="5"/>
      <c r="C34" s="5"/>
      <c r="D34" s="5"/>
      <c r="E34" s="5"/>
      <c r="F34" s="5"/>
      <c r="G34" s="5"/>
      <c r="H34" s="23"/>
      <c r="I34" s="5"/>
      <c r="J34" s="5"/>
      <c r="K34" s="5"/>
      <c r="L34" s="5"/>
      <c r="M34" s="5"/>
    </row>
    <row r="35" spans="1:13" ht="21">
      <c r="A35" s="5" t="s">
        <v>355</v>
      </c>
      <c r="B35" s="5">
        <v>106000</v>
      </c>
      <c r="C35" s="5"/>
      <c r="D35" s="5"/>
      <c r="E35" s="5">
        <f>B35+D35-C35</f>
        <v>106000</v>
      </c>
      <c r="F35" s="6">
        <v>103000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5">
        <f>SUM(F35:K35)</f>
        <v>103000</v>
      </c>
      <c r="M35" s="7">
        <f>E35-(SUM(F35:K35))</f>
        <v>3000</v>
      </c>
    </row>
    <row r="36" spans="1:13" s="27" customFormat="1" ht="21.75" thickBot="1">
      <c r="A36" s="9" t="s">
        <v>358</v>
      </c>
      <c r="B36" s="10">
        <f>SUM(B35:B35)</f>
        <v>106000</v>
      </c>
      <c r="C36" s="10"/>
      <c r="D36" s="10"/>
      <c r="E36" s="10">
        <f>B36+D36-C36</f>
        <v>106000</v>
      </c>
      <c r="F36" s="47">
        <f aca="true" t="shared" si="1" ref="F36:K36">SUM(F35)</f>
        <v>103000</v>
      </c>
      <c r="G36" s="47">
        <f t="shared" si="1"/>
        <v>0</v>
      </c>
      <c r="H36" s="47">
        <f t="shared" si="1"/>
        <v>0</v>
      </c>
      <c r="I36" s="47">
        <f t="shared" si="1"/>
        <v>0</v>
      </c>
      <c r="J36" s="47">
        <f t="shared" si="1"/>
        <v>0</v>
      </c>
      <c r="K36" s="47">
        <f t="shared" si="1"/>
        <v>0</v>
      </c>
      <c r="L36" s="49">
        <f>SUM(F36:K36)</f>
        <v>103000</v>
      </c>
      <c r="M36" s="12">
        <f>E36-(SUM(F36:K36))</f>
        <v>3000</v>
      </c>
    </row>
    <row r="37" ht="21.75" thickTop="1"/>
    <row r="55" spans="1:13" ht="26.25">
      <c r="A55" s="98" t="s">
        <v>49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1:13" ht="26.25">
      <c r="A56" s="98" t="s">
        <v>9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ht="26.25">
      <c r="A57" s="1"/>
    </row>
    <row r="58" spans="1:13" ht="21">
      <c r="A58" s="101" t="s">
        <v>0</v>
      </c>
      <c r="B58" s="101" t="s">
        <v>1</v>
      </c>
      <c r="C58" s="101" t="s">
        <v>2</v>
      </c>
      <c r="D58" s="101" t="s">
        <v>3</v>
      </c>
      <c r="E58" s="101" t="s">
        <v>4</v>
      </c>
      <c r="F58" s="101" t="s">
        <v>178</v>
      </c>
      <c r="G58" s="101"/>
      <c r="H58" s="101"/>
      <c r="I58" s="101"/>
      <c r="J58" s="101"/>
      <c r="K58" s="101"/>
      <c r="L58" s="101" t="s">
        <v>5</v>
      </c>
      <c r="M58" s="101" t="s">
        <v>6</v>
      </c>
    </row>
    <row r="59" spans="1:13" ht="21.75" thickBot="1">
      <c r="A59" s="102"/>
      <c r="B59" s="102"/>
      <c r="C59" s="102"/>
      <c r="D59" s="102"/>
      <c r="E59" s="102"/>
      <c r="F59" s="20" t="s">
        <v>371</v>
      </c>
      <c r="G59" s="20" t="s">
        <v>372</v>
      </c>
      <c r="H59" s="20" t="s">
        <v>381</v>
      </c>
      <c r="I59" s="20" t="s">
        <v>382</v>
      </c>
      <c r="J59" s="20" t="s">
        <v>383</v>
      </c>
      <c r="K59" s="20" t="s">
        <v>384</v>
      </c>
      <c r="L59" s="102"/>
      <c r="M59" s="102"/>
    </row>
    <row r="60" spans="1:13" ht="21.75" thickTop="1">
      <c r="A60" s="3" t="s">
        <v>24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6" ht="21">
      <c r="A61" s="5" t="s">
        <v>22</v>
      </c>
      <c r="B61" s="5">
        <v>1614660</v>
      </c>
      <c r="C61" s="5"/>
      <c r="D61" s="5">
        <v>1903500</v>
      </c>
      <c r="E61" s="5">
        <f>SUM(B61-C61)+D61</f>
        <v>3518160</v>
      </c>
      <c r="F61" s="5">
        <v>711750</v>
      </c>
      <c r="G61" s="5">
        <v>903032.24</v>
      </c>
      <c r="H61" s="5">
        <v>269540</v>
      </c>
      <c r="I61" s="5">
        <v>269540</v>
      </c>
      <c r="J61" s="5">
        <v>269540</v>
      </c>
      <c r="K61" s="5">
        <v>282500</v>
      </c>
      <c r="L61" s="5">
        <f>SUM(F61:K61)</f>
        <v>2705902.24</v>
      </c>
      <c r="M61" s="7">
        <f>SUM(E61-L61)</f>
        <v>812257.7599999998</v>
      </c>
      <c r="O61" s="88"/>
      <c r="P61" s="88"/>
    </row>
    <row r="62" spans="1:16" ht="21">
      <c r="A62" s="5" t="s">
        <v>23</v>
      </c>
      <c r="B62" s="5">
        <v>288000</v>
      </c>
      <c r="C62" s="5">
        <v>200000</v>
      </c>
      <c r="D62" s="5"/>
      <c r="E62" s="5">
        <f>SUM(B62-C62)+D62</f>
        <v>88000</v>
      </c>
      <c r="F62" s="5">
        <v>35400</v>
      </c>
      <c r="G62" s="5">
        <v>14400</v>
      </c>
      <c r="H62" s="5">
        <v>0</v>
      </c>
      <c r="I62" s="5">
        <v>0</v>
      </c>
      <c r="J62" s="5">
        <v>0</v>
      </c>
      <c r="K62" s="5">
        <v>0</v>
      </c>
      <c r="L62" s="5">
        <f>SUM(F62:K62)</f>
        <v>49800</v>
      </c>
      <c r="M62" s="7">
        <f>SUM(E62-L62)</f>
        <v>38200</v>
      </c>
      <c r="O62" s="88"/>
      <c r="P62" s="89"/>
    </row>
    <row r="63" spans="1:13" s="27" customFormat="1" ht="21.75" thickBot="1">
      <c r="A63" s="9" t="s">
        <v>17</v>
      </c>
      <c r="B63" s="10">
        <f>SUM(B61:B62)</f>
        <v>1902660</v>
      </c>
      <c r="C63" s="10">
        <f>SUM(C61:C62)</f>
        <v>200000</v>
      </c>
      <c r="D63" s="10">
        <f>SUM(D61:D62)</f>
        <v>1903500</v>
      </c>
      <c r="E63" s="10">
        <f>SUM(B63-C63)+D63</f>
        <v>3606160</v>
      </c>
      <c r="F63" s="10">
        <f aca="true" t="shared" si="2" ref="F63:K63">SUM(F61:F62)</f>
        <v>747150</v>
      </c>
      <c r="G63" s="10">
        <f t="shared" si="2"/>
        <v>917432.24</v>
      </c>
      <c r="H63" s="10">
        <f t="shared" si="2"/>
        <v>269540</v>
      </c>
      <c r="I63" s="10">
        <f t="shared" si="2"/>
        <v>269540</v>
      </c>
      <c r="J63" s="10">
        <f t="shared" si="2"/>
        <v>269540</v>
      </c>
      <c r="K63" s="10">
        <f t="shared" si="2"/>
        <v>282500</v>
      </c>
      <c r="L63" s="10">
        <f>SUM(F63:K63)</f>
        <v>2755702.24</v>
      </c>
      <c r="M63" s="12">
        <f>SUM(E63-L63)</f>
        <v>850457.7599999998</v>
      </c>
    </row>
    <row r="64" spans="1:13" ht="21.75" thickTop="1">
      <c r="A64" s="22" t="s">
        <v>25</v>
      </c>
      <c r="B64" s="4"/>
      <c r="C64" s="4"/>
      <c r="D64" s="4"/>
      <c r="E64" s="4"/>
      <c r="F64" s="4"/>
      <c r="G64" s="4"/>
      <c r="H64" s="21"/>
      <c r="I64" s="4"/>
      <c r="J64" s="4"/>
      <c r="K64" s="4"/>
      <c r="L64" s="4"/>
      <c r="M64" s="4"/>
    </row>
    <row r="65" spans="1:16" ht="21">
      <c r="A65" s="5" t="s">
        <v>50</v>
      </c>
      <c r="B65" s="5">
        <v>936400</v>
      </c>
      <c r="C65" s="5">
        <v>190000</v>
      </c>
      <c r="D65" s="5">
        <v>2420000</v>
      </c>
      <c r="E65" s="5">
        <f>SUM(B65-C65)+D65</f>
        <v>3166400</v>
      </c>
      <c r="F65" s="5">
        <v>267777.95</v>
      </c>
      <c r="G65" s="5">
        <v>296362.9</v>
      </c>
      <c r="H65" s="5">
        <v>94800</v>
      </c>
      <c r="I65" s="5">
        <v>88850</v>
      </c>
      <c r="J65" s="5">
        <v>72200</v>
      </c>
      <c r="K65" s="5">
        <v>137490</v>
      </c>
      <c r="L65" s="5">
        <f>SUM(F65:K65)</f>
        <v>957480.8500000001</v>
      </c>
      <c r="M65" s="7">
        <f>SUM(E65-L65)</f>
        <v>2208919.15</v>
      </c>
      <c r="O65" s="88"/>
      <c r="P65" s="88"/>
    </row>
    <row r="66" spans="1:16" ht="21">
      <c r="A66" s="5" t="s">
        <v>51</v>
      </c>
      <c r="B66" s="5">
        <v>1534110</v>
      </c>
      <c r="C66" s="5">
        <v>40000</v>
      </c>
      <c r="D66" s="5">
        <v>1160200</v>
      </c>
      <c r="E66" s="5">
        <f>SUM(B66-C66)+D66</f>
        <v>2654310</v>
      </c>
      <c r="F66" s="5">
        <v>261201.72</v>
      </c>
      <c r="G66" s="5">
        <v>592036.34</v>
      </c>
      <c r="H66" s="5">
        <v>146813.52</v>
      </c>
      <c r="I66" s="5">
        <v>126236</v>
      </c>
      <c r="J66" s="5">
        <v>104598.06</v>
      </c>
      <c r="K66" s="5">
        <v>225228.34</v>
      </c>
      <c r="L66" s="5">
        <f>SUM(F66:K66)</f>
        <v>1456113.9800000002</v>
      </c>
      <c r="M66" s="7">
        <f>SUM(E66-L66)</f>
        <v>1198196.0199999998</v>
      </c>
      <c r="O66" s="88"/>
      <c r="P66" s="88"/>
    </row>
    <row r="67" spans="1:16" ht="21">
      <c r="A67" s="5" t="s">
        <v>52</v>
      </c>
      <c r="B67" s="5">
        <v>869000</v>
      </c>
      <c r="C67" s="5">
        <v>207000</v>
      </c>
      <c r="D67" s="5">
        <v>616800</v>
      </c>
      <c r="E67" s="5">
        <f>SUM(B67-C67)+D67</f>
        <v>1278800</v>
      </c>
      <c r="F67" s="5">
        <v>70087</v>
      </c>
      <c r="G67" s="5">
        <v>72543</v>
      </c>
      <c r="H67" s="5">
        <v>15610</v>
      </c>
      <c r="I67" s="5">
        <v>53440.75</v>
      </c>
      <c r="J67" s="5">
        <v>62058</v>
      </c>
      <c r="K67" s="5">
        <v>65852</v>
      </c>
      <c r="L67" s="5">
        <f>SUM(F67:K67)</f>
        <v>339590.75</v>
      </c>
      <c r="M67" s="7">
        <f>SUM(E67-L67)</f>
        <v>939209.25</v>
      </c>
      <c r="O67" s="88"/>
      <c r="P67" s="88"/>
    </row>
    <row r="68" spans="1:13" s="27" customFormat="1" ht="21.75" thickBot="1">
      <c r="A68" s="9" t="s">
        <v>16</v>
      </c>
      <c r="B68" s="10">
        <f>SUM(B65:B67)</f>
        <v>3339510</v>
      </c>
      <c r="C68" s="10">
        <f>SUM(C65:C67)</f>
        <v>437000</v>
      </c>
      <c r="D68" s="10">
        <f>SUM(D65:D67)</f>
        <v>4197000</v>
      </c>
      <c r="E68" s="10">
        <f>SUM(B68-C68)+D68</f>
        <v>7099510</v>
      </c>
      <c r="F68" s="10">
        <f aca="true" t="shared" si="3" ref="F68:L68">SUM(F65:F67)</f>
        <v>599066.67</v>
      </c>
      <c r="G68" s="10">
        <f t="shared" si="3"/>
        <v>960942.24</v>
      </c>
      <c r="H68" s="10">
        <f>SUM(H65:H67)</f>
        <v>257223.52</v>
      </c>
      <c r="I68" s="10">
        <f>SUM(I65:I67)</f>
        <v>268526.75</v>
      </c>
      <c r="J68" s="10">
        <f>SUM(J65:J67)</f>
        <v>238856.06</v>
      </c>
      <c r="K68" s="10">
        <f>SUM(K65:K67)</f>
        <v>428570.33999999997</v>
      </c>
      <c r="L68" s="10">
        <f t="shared" si="3"/>
        <v>2753185.58</v>
      </c>
      <c r="M68" s="12">
        <f>SUM(E68-L68)</f>
        <v>4346324.42</v>
      </c>
    </row>
    <row r="69" spans="1:13" ht="21.75" thickTop="1">
      <c r="A69" s="22" t="s">
        <v>26</v>
      </c>
      <c r="B69" s="4"/>
      <c r="C69" s="4"/>
      <c r="D69" s="4"/>
      <c r="E69" s="4"/>
      <c r="F69" s="4"/>
      <c r="G69" s="4"/>
      <c r="H69" s="21"/>
      <c r="I69" s="4"/>
      <c r="J69" s="4"/>
      <c r="K69" s="4"/>
      <c r="L69" s="4"/>
      <c r="M69" s="4"/>
    </row>
    <row r="70" spans="1:16" ht="21">
      <c r="A70" s="5" t="s">
        <v>27</v>
      </c>
      <c r="B70" s="5">
        <v>56000</v>
      </c>
      <c r="C70" s="5"/>
      <c r="D70" s="5"/>
      <c r="E70" s="5">
        <f>SUM(B70-C70)+D70</f>
        <v>56000</v>
      </c>
      <c r="F70" s="28">
        <v>7929</v>
      </c>
      <c r="G70" s="23">
        <v>8700</v>
      </c>
      <c r="H70" s="5">
        <v>3000</v>
      </c>
      <c r="I70" s="5">
        <v>2933</v>
      </c>
      <c r="J70" s="5">
        <v>1000</v>
      </c>
      <c r="K70" s="5">
        <v>2000</v>
      </c>
      <c r="L70" s="28">
        <f>SUM(F70:K70)</f>
        <v>25562</v>
      </c>
      <c r="M70" s="7">
        <f>SUM(E70-F70-G70-H70-I70-J70-K70)</f>
        <v>30438</v>
      </c>
      <c r="O70" s="88"/>
      <c r="P70" s="88"/>
    </row>
    <row r="71" spans="1:13" s="27" customFormat="1" ht="21.75" thickBot="1">
      <c r="A71" s="9" t="s">
        <v>18</v>
      </c>
      <c r="B71" s="10">
        <f>SUM(B70)</f>
        <v>56000</v>
      </c>
      <c r="C71" s="10">
        <f>SUM(C70)</f>
        <v>0</v>
      </c>
      <c r="D71" s="10">
        <f>SUM(D70)</f>
        <v>0</v>
      </c>
      <c r="E71" s="10">
        <f>SUM(B71-C71)+D71</f>
        <v>56000</v>
      </c>
      <c r="F71" s="10">
        <f aca="true" t="shared" si="4" ref="F71:L71">SUM(F70)</f>
        <v>7929</v>
      </c>
      <c r="G71" s="10">
        <f t="shared" si="4"/>
        <v>8700</v>
      </c>
      <c r="H71" s="10">
        <f>SUM(H70)</f>
        <v>3000</v>
      </c>
      <c r="I71" s="10">
        <f>SUM(I70)</f>
        <v>2933</v>
      </c>
      <c r="J71" s="10">
        <f>SUM(J70)</f>
        <v>1000</v>
      </c>
      <c r="K71" s="10">
        <f>SUM(K70)</f>
        <v>2000</v>
      </c>
      <c r="L71" s="10">
        <f t="shared" si="4"/>
        <v>25562</v>
      </c>
      <c r="M71" s="12">
        <f>SUM(E71-F71-G71-H71-I71-J71-K71)</f>
        <v>30438</v>
      </c>
    </row>
    <row r="72" spans="1:13" ht="21.75" thickTop="1">
      <c r="A72" s="22" t="s">
        <v>28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8" t="s">
        <v>53</v>
      </c>
      <c r="B73" s="4"/>
      <c r="C73" s="4"/>
      <c r="D73" s="4"/>
      <c r="E73" s="4"/>
      <c r="F73" s="4"/>
      <c r="G73" s="4"/>
      <c r="H73" s="21"/>
      <c r="I73" s="4"/>
      <c r="J73" s="4"/>
      <c r="K73" s="4"/>
      <c r="L73" s="4"/>
      <c r="M73" s="4"/>
    </row>
    <row r="74" spans="1:13" ht="21">
      <c r="A74" s="50" t="s">
        <v>54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6" ht="21">
      <c r="A75" s="5" t="s">
        <v>29</v>
      </c>
      <c r="B75" s="5">
        <v>770000</v>
      </c>
      <c r="C75" s="5"/>
      <c r="D75" s="5">
        <v>1500000</v>
      </c>
      <c r="E75" s="5">
        <f>SUM(B75-C75)+D75</f>
        <v>2270000</v>
      </c>
      <c r="F75" s="28">
        <v>232292</v>
      </c>
      <c r="G75" s="5">
        <v>293716</v>
      </c>
      <c r="H75" s="5">
        <v>107400</v>
      </c>
      <c r="I75" s="5">
        <v>0</v>
      </c>
      <c r="J75" s="5">
        <v>0</v>
      </c>
      <c r="K75" s="5">
        <v>221430</v>
      </c>
      <c r="L75" s="5">
        <f>SUM(F75:K75)</f>
        <v>854838</v>
      </c>
      <c r="M75" s="7">
        <f>SUM(E75-L75)</f>
        <v>1415162</v>
      </c>
      <c r="O75" s="88"/>
      <c r="P75" s="88"/>
    </row>
    <row r="76" spans="1:13" ht="21">
      <c r="A76" s="5" t="s">
        <v>55</v>
      </c>
      <c r="B76" s="5">
        <v>100000</v>
      </c>
      <c r="C76" s="5"/>
      <c r="D76" s="5"/>
      <c r="E76" s="5">
        <f>SUM(B76-C76)+D76</f>
        <v>100000</v>
      </c>
      <c r="F76" s="28">
        <v>0</v>
      </c>
      <c r="G76" s="5">
        <v>0</v>
      </c>
      <c r="H76" s="5">
        <v>0</v>
      </c>
      <c r="I76" s="5">
        <v>36262</v>
      </c>
      <c r="J76" s="5">
        <v>0</v>
      </c>
      <c r="K76" s="5">
        <v>3736</v>
      </c>
      <c r="L76" s="5">
        <f>SUM(F76:K76)</f>
        <v>39998</v>
      </c>
      <c r="M76" s="7">
        <f>SUM(E76-L76)</f>
        <v>60002</v>
      </c>
    </row>
    <row r="77" spans="1:13" ht="21">
      <c r="A77" s="5" t="s">
        <v>30</v>
      </c>
      <c r="B77" s="5">
        <v>20000</v>
      </c>
      <c r="C77" s="5"/>
      <c r="D77" s="5"/>
      <c r="E77" s="5">
        <f>SUM(B77-C77)+D77</f>
        <v>20000</v>
      </c>
      <c r="F77" s="28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f>SUM(F77:K77)</f>
        <v>0</v>
      </c>
      <c r="M77" s="7">
        <f>SUM(E77-L77)</f>
        <v>20000</v>
      </c>
    </row>
    <row r="78" spans="1:13" ht="21">
      <c r="A78" s="5" t="s">
        <v>31</v>
      </c>
      <c r="B78" s="24">
        <v>10000</v>
      </c>
      <c r="C78" s="24"/>
      <c r="D78" s="24"/>
      <c r="E78" s="5">
        <f>B78+D78-C78</f>
        <v>10000</v>
      </c>
      <c r="F78" s="28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>SUM(F78:K78)</f>
        <v>0</v>
      </c>
      <c r="M78" s="7">
        <f>E78-(SUM(F78:K78))</f>
        <v>10000</v>
      </c>
    </row>
    <row r="79" spans="1:13" ht="21">
      <c r="A79" s="5" t="s">
        <v>56</v>
      </c>
      <c r="B79" s="5">
        <v>100000</v>
      </c>
      <c r="C79" s="5"/>
      <c r="D79" s="5"/>
      <c r="E79" s="5">
        <f>B79+D79-C79</f>
        <v>100000</v>
      </c>
      <c r="F79" s="28">
        <v>0</v>
      </c>
      <c r="G79" s="5">
        <v>22500</v>
      </c>
      <c r="H79" s="5">
        <v>39770</v>
      </c>
      <c r="I79" s="5">
        <v>0</v>
      </c>
      <c r="J79" s="5">
        <v>0</v>
      </c>
      <c r="K79" s="5">
        <v>0</v>
      </c>
      <c r="L79" s="5">
        <f>SUM(F79:K79)</f>
        <v>62270</v>
      </c>
      <c r="M79" s="7">
        <f>E79-(SUM(F79:K79))</f>
        <v>37730</v>
      </c>
    </row>
    <row r="80" spans="1:13" s="27" customFormat="1" ht="21.75" thickBot="1">
      <c r="A80" s="9" t="s">
        <v>158</v>
      </c>
      <c r="B80" s="10">
        <f aca="true" t="shared" si="5" ref="B80:G80">SUM(B74:B79)</f>
        <v>1000000</v>
      </c>
      <c r="C80" s="10">
        <f t="shared" si="5"/>
        <v>0</v>
      </c>
      <c r="D80" s="10">
        <f t="shared" si="5"/>
        <v>1500000</v>
      </c>
      <c r="E80" s="10">
        <f t="shared" si="5"/>
        <v>2500000</v>
      </c>
      <c r="F80" s="10">
        <f t="shared" si="5"/>
        <v>232292</v>
      </c>
      <c r="G80" s="10">
        <f t="shared" si="5"/>
        <v>316216</v>
      </c>
      <c r="H80" s="10">
        <f>SUM(H75:H79)</f>
        <v>147170</v>
      </c>
      <c r="I80" s="10">
        <f>SUM(I75:I79)</f>
        <v>36262</v>
      </c>
      <c r="J80" s="10">
        <f>SUM(J75:J79)</f>
        <v>0</v>
      </c>
      <c r="K80" s="10">
        <f>SUM(K75:K79)</f>
        <v>225166</v>
      </c>
      <c r="L80" s="10">
        <f>SUM(L74:L79)</f>
        <v>957106</v>
      </c>
      <c r="M80" s="12">
        <f>E80-(SUM(F80:K80))</f>
        <v>1542894</v>
      </c>
    </row>
    <row r="81" spans="1:13" s="27" customFormat="1" ht="21.75" thickTop="1">
      <c r="A81" s="16"/>
      <c r="B81" s="17"/>
      <c r="C81" s="17"/>
      <c r="D81" s="17"/>
      <c r="E81" s="17"/>
      <c r="F81" s="17"/>
      <c r="G81" s="39"/>
      <c r="H81" s="17"/>
      <c r="I81" s="17"/>
      <c r="J81" s="17"/>
      <c r="K81" s="17"/>
      <c r="L81" s="17"/>
      <c r="M81" s="18"/>
    </row>
    <row r="82" spans="1:13" ht="26.25">
      <c r="A82" s="98" t="s">
        <v>49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1:13" ht="26.25">
      <c r="A83" s="98" t="s">
        <v>9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ht="26.25">
      <c r="A84" s="1"/>
    </row>
    <row r="85" spans="1:13" ht="21">
      <c r="A85" s="101" t="s">
        <v>0</v>
      </c>
      <c r="B85" s="101" t="s">
        <v>1</v>
      </c>
      <c r="C85" s="101" t="s">
        <v>2</v>
      </c>
      <c r="D85" s="101" t="s">
        <v>3</v>
      </c>
      <c r="E85" s="101" t="s">
        <v>4</v>
      </c>
      <c r="F85" s="101" t="s">
        <v>178</v>
      </c>
      <c r="G85" s="101"/>
      <c r="H85" s="101"/>
      <c r="I85" s="101"/>
      <c r="J85" s="101"/>
      <c r="K85" s="101"/>
      <c r="L85" s="101" t="s">
        <v>5</v>
      </c>
      <c r="M85" s="101" t="s">
        <v>6</v>
      </c>
    </row>
    <row r="86" spans="1:13" ht="21.75" thickBot="1">
      <c r="A86" s="102"/>
      <c r="B86" s="102"/>
      <c r="C86" s="102"/>
      <c r="D86" s="102"/>
      <c r="E86" s="102"/>
      <c r="F86" s="20" t="s">
        <v>371</v>
      </c>
      <c r="G86" s="20" t="s">
        <v>372</v>
      </c>
      <c r="H86" s="20" t="s">
        <v>381</v>
      </c>
      <c r="I86" s="20" t="s">
        <v>382</v>
      </c>
      <c r="J86" s="20" t="s">
        <v>383</v>
      </c>
      <c r="K86" s="20" t="s">
        <v>384</v>
      </c>
      <c r="L86" s="102"/>
      <c r="M86" s="102"/>
    </row>
    <row r="87" spans="1:13" ht="21.75" thickTop="1">
      <c r="A87" s="22" t="s">
        <v>28</v>
      </c>
      <c r="B87" s="5"/>
      <c r="C87" s="5"/>
      <c r="D87" s="5"/>
      <c r="E87" s="5"/>
      <c r="F87" s="5"/>
      <c r="G87" s="5"/>
      <c r="H87" s="23"/>
      <c r="I87" s="5"/>
      <c r="J87" s="5"/>
      <c r="K87" s="5"/>
      <c r="L87" s="5"/>
      <c r="M87" s="5"/>
    </row>
    <row r="88" spans="1:13" ht="21">
      <c r="A88" s="50" t="s">
        <v>32</v>
      </c>
      <c r="B88" s="5"/>
      <c r="C88" s="5"/>
      <c r="D88" s="5"/>
      <c r="E88" s="5"/>
      <c r="F88" s="5"/>
      <c r="G88" s="5"/>
      <c r="H88" s="23"/>
      <c r="I88" s="5"/>
      <c r="J88" s="5"/>
      <c r="K88" s="5"/>
      <c r="L88" s="5"/>
      <c r="M88" s="5"/>
    </row>
    <row r="89" spans="1:16" ht="21">
      <c r="A89" s="5" t="s">
        <v>33</v>
      </c>
      <c r="B89" s="5">
        <v>320000</v>
      </c>
      <c r="C89" s="5"/>
      <c r="D89" s="5">
        <v>550000</v>
      </c>
      <c r="E89" s="5">
        <f>SUM(B89-C89)+D89</f>
        <v>870000</v>
      </c>
      <c r="F89" s="5">
        <v>7650</v>
      </c>
      <c r="G89" s="5">
        <v>27400</v>
      </c>
      <c r="H89" s="5">
        <v>23980</v>
      </c>
      <c r="I89" s="5">
        <v>0</v>
      </c>
      <c r="J89" s="5">
        <v>43794</v>
      </c>
      <c r="K89" s="5">
        <v>77720</v>
      </c>
      <c r="L89" s="5">
        <f>SUM(F89:K89)</f>
        <v>180544</v>
      </c>
      <c r="M89" s="7">
        <f>SUM(E89-L89)</f>
        <v>689456</v>
      </c>
      <c r="O89" s="88"/>
      <c r="P89" s="88"/>
    </row>
    <row r="90" spans="1:13" ht="21">
      <c r="A90" s="5" t="s">
        <v>34</v>
      </c>
      <c r="B90" s="5">
        <v>80000</v>
      </c>
      <c r="C90" s="5"/>
      <c r="D90" s="5"/>
      <c r="E90" s="5">
        <f>SUM(B90-C90)+D90</f>
        <v>80000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f>SUM(F90:K90)</f>
        <v>0</v>
      </c>
      <c r="M90" s="7">
        <f>SUM(E90-L90)</f>
        <v>80000</v>
      </c>
    </row>
    <row r="91" spans="1:13" ht="21">
      <c r="A91" s="5" t="s">
        <v>35</v>
      </c>
      <c r="B91" s="5">
        <v>50000</v>
      </c>
      <c r="C91" s="5"/>
      <c r="D91" s="5"/>
      <c r="E91" s="5">
        <f>SUM(B91-C91)+D91</f>
        <v>50000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>SUM(F91:K91)</f>
        <v>0</v>
      </c>
      <c r="M91" s="7">
        <f>SUM(E91-L91)</f>
        <v>50000</v>
      </c>
    </row>
    <row r="92" spans="1:13" s="27" customFormat="1" ht="21.75" thickBot="1">
      <c r="A92" s="9" t="s">
        <v>159</v>
      </c>
      <c r="B92" s="10">
        <f aca="true" t="shared" si="6" ref="B92:H92">SUM(B89:B91)</f>
        <v>450000</v>
      </c>
      <c r="C92" s="10">
        <f t="shared" si="6"/>
        <v>0</v>
      </c>
      <c r="D92" s="10">
        <f t="shared" si="6"/>
        <v>550000</v>
      </c>
      <c r="E92" s="10">
        <f t="shared" si="6"/>
        <v>1000000</v>
      </c>
      <c r="F92" s="10">
        <f t="shared" si="6"/>
        <v>7650</v>
      </c>
      <c r="G92" s="10">
        <f t="shared" si="6"/>
        <v>27400</v>
      </c>
      <c r="H92" s="10">
        <f t="shared" si="6"/>
        <v>23980</v>
      </c>
      <c r="I92" s="10">
        <v>0</v>
      </c>
      <c r="J92" s="10">
        <f>SUM(J89:J91)</f>
        <v>43794</v>
      </c>
      <c r="K92" s="10">
        <f>SUM(K89:K91)</f>
        <v>77720</v>
      </c>
      <c r="L92" s="10">
        <f>SUM(L89:L91)</f>
        <v>180544</v>
      </c>
      <c r="M92" s="12">
        <f>E92-(SUM(F92:K92))</f>
        <v>819456</v>
      </c>
    </row>
    <row r="93" spans="1:13" ht="21.75" thickTop="1">
      <c r="A93" s="8" t="s">
        <v>36</v>
      </c>
      <c r="B93" s="4"/>
      <c r="C93" s="4"/>
      <c r="D93" s="4"/>
      <c r="E93" s="4"/>
      <c r="F93" s="4"/>
      <c r="G93" s="4"/>
      <c r="H93" s="21"/>
      <c r="I93" s="4"/>
      <c r="J93" s="4"/>
      <c r="K93" s="4"/>
      <c r="L93" s="4"/>
      <c r="M93" s="4"/>
    </row>
    <row r="94" spans="1:13" ht="21">
      <c r="A94" s="5" t="s">
        <v>37</v>
      </c>
      <c r="B94" s="5">
        <v>320000</v>
      </c>
      <c r="C94" s="5"/>
      <c r="D94" s="5">
        <v>1000000</v>
      </c>
      <c r="E94" s="5">
        <f>SUM(B94-C94)+D94</f>
        <v>1320000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130403</v>
      </c>
      <c r="L94" s="5">
        <f>SUM(F94:K94)</f>
        <v>130403</v>
      </c>
      <c r="M94" s="7">
        <f>SUM(E94-L94)</f>
        <v>1189597</v>
      </c>
    </row>
    <row r="95" spans="1:13" ht="21">
      <c r="A95" s="5" t="s">
        <v>38</v>
      </c>
      <c r="B95" s="5">
        <v>100000</v>
      </c>
      <c r="C95" s="5"/>
      <c r="D95" s="5"/>
      <c r="E95" s="5">
        <f>SUM(B95-C95)+D95</f>
        <v>100000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>SUM(F95:K95)</f>
        <v>0</v>
      </c>
      <c r="M95" s="7">
        <f>SUM(E95-L95)</f>
        <v>100000</v>
      </c>
    </row>
    <row r="96" spans="1:13" ht="21">
      <c r="A96" s="5" t="s">
        <v>39</v>
      </c>
      <c r="B96" s="5">
        <v>80000</v>
      </c>
      <c r="C96" s="5"/>
      <c r="D96" s="5"/>
      <c r="E96" s="5">
        <f>SUM(B96-C96)+D96</f>
        <v>80000</v>
      </c>
      <c r="F96" s="5">
        <v>0</v>
      </c>
      <c r="G96" s="5">
        <v>15975</v>
      </c>
      <c r="H96" s="5">
        <v>0</v>
      </c>
      <c r="I96" s="5">
        <v>0</v>
      </c>
      <c r="J96" s="5">
        <v>0</v>
      </c>
      <c r="K96" s="5">
        <v>43780</v>
      </c>
      <c r="L96" s="23">
        <f>SUM(F96:K96)</f>
        <v>59755</v>
      </c>
      <c r="M96" s="7">
        <f>SUM(E96-L96)</f>
        <v>20245</v>
      </c>
    </row>
    <row r="97" spans="1:13" s="27" customFormat="1" ht="21.75" thickBot="1">
      <c r="A97" s="40" t="s">
        <v>160</v>
      </c>
      <c r="B97" s="10">
        <f>SUM(B94:B96)</f>
        <v>500000</v>
      </c>
      <c r="C97" s="10">
        <f>SUM(C94:C96)</f>
        <v>0</v>
      </c>
      <c r="D97" s="10">
        <f>SUM(D94:D96)</f>
        <v>1000000</v>
      </c>
      <c r="E97" s="10">
        <f aca="true" t="shared" si="7" ref="E97:M97">SUM(E94:E96)</f>
        <v>1500000</v>
      </c>
      <c r="F97" s="10">
        <f t="shared" si="7"/>
        <v>0</v>
      </c>
      <c r="G97" s="10">
        <f t="shared" si="7"/>
        <v>15975</v>
      </c>
      <c r="H97" s="10">
        <v>0</v>
      </c>
      <c r="I97" s="10">
        <v>0</v>
      </c>
      <c r="J97" s="10">
        <v>0</v>
      </c>
      <c r="K97" s="10">
        <f>SUM(K94:K96)</f>
        <v>174183</v>
      </c>
      <c r="L97" s="10">
        <f t="shared" si="7"/>
        <v>190158</v>
      </c>
      <c r="M97" s="10">
        <f t="shared" si="7"/>
        <v>1309842</v>
      </c>
    </row>
    <row r="98" spans="1:13" ht="21.75" thickTop="1">
      <c r="A98" s="8" t="s">
        <v>57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40</v>
      </c>
      <c r="B99" s="5">
        <v>35000</v>
      </c>
      <c r="C99" s="5"/>
      <c r="D99" s="5">
        <v>50000</v>
      </c>
      <c r="E99" s="5">
        <f>SUM(B99-C99)+D99</f>
        <v>85000</v>
      </c>
      <c r="F99" s="5">
        <v>16800</v>
      </c>
      <c r="G99" s="5">
        <v>15900</v>
      </c>
      <c r="H99" s="5">
        <v>1800</v>
      </c>
      <c r="I99" s="5">
        <v>0</v>
      </c>
      <c r="J99" s="5">
        <v>0</v>
      </c>
      <c r="K99" s="5">
        <v>3970</v>
      </c>
      <c r="L99" s="5">
        <f>SUM(F99:K99)</f>
        <v>38470</v>
      </c>
      <c r="M99" s="7">
        <f>SUM(E99-L99)</f>
        <v>46530</v>
      </c>
    </row>
    <row r="100" spans="1:13" ht="21">
      <c r="A100" s="5" t="s">
        <v>41</v>
      </c>
      <c r="B100" s="5">
        <v>5000</v>
      </c>
      <c r="C100" s="5"/>
      <c r="D100" s="5"/>
      <c r="E100" s="5">
        <f>SUM(B100-C100)+D100</f>
        <v>5000</v>
      </c>
      <c r="F100" s="28">
        <v>0</v>
      </c>
      <c r="G100" s="5">
        <v>0</v>
      </c>
      <c r="H100" s="5">
        <v>0</v>
      </c>
      <c r="I100" s="28">
        <v>0</v>
      </c>
      <c r="J100" s="28">
        <v>0</v>
      </c>
      <c r="K100" s="5">
        <v>0</v>
      </c>
      <c r="L100" s="5">
        <f>SUM(F100:K100)</f>
        <v>0</v>
      </c>
      <c r="M100" s="7">
        <f>SUM(E100-L100)</f>
        <v>5000</v>
      </c>
    </row>
    <row r="101" spans="1:13" s="27" customFormat="1" ht="21.75" thickBot="1">
      <c r="A101" s="57" t="s">
        <v>161</v>
      </c>
      <c r="B101" s="10">
        <f aca="true" t="shared" si="8" ref="B101:G101">SUM(B99:B100)</f>
        <v>40000</v>
      </c>
      <c r="C101" s="10">
        <f t="shared" si="8"/>
        <v>0</v>
      </c>
      <c r="D101" s="10">
        <f t="shared" si="8"/>
        <v>50000</v>
      </c>
      <c r="E101" s="10">
        <f t="shared" si="8"/>
        <v>90000</v>
      </c>
      <c r="F101" s="10">
        <f t="shared" si="8"/>
        <v>16800</v>
      </c>
      <c r="G101" s="10">
        <f t="shared" si="8"/>
        <v>15900</v>
      </c>
      <c r="H101" s="10">
        <f>SUM(H99:H100)</f>
        <v>1800</v>
      </c>
      <c r="I101" s="10">
        <v>0</v>
      </c>
      <c r="J101" s="10">
        <v>0</v>
      </c>
      <c r="K101" s="10">
        <f>SUM(K99:K100)</f>
        <v>3970</v>
      </c>
      <c r="L101" s="10">
        <f>SUM(F101:K101)</f>
        <v>38470</v>
      </c>
      <c r="M101" s="12">
        <f>E101-(SUM(F101:K101))</f>
        <v>51530</v>
      </c>
    </row>
    <row r="102" spans="1:13" ht="21.75" thickTop="1">
      <c r="A102" s="8" t="s">
        <v>58</v>
      </c>
      <c r="B102" s="4"/>
      <c r="C102" s="4"/>
      <c r="D102" s="4"/>
      <c r="E102" s="4"/>
      <c r="F102" s="4"/>
      <c r="G102" s="4"/>
      <c r="H102" s="21"/>
      <c r="I102" s="4"/>
      <c r="J102" s="4"/>
      <c r="K102" s="4"/>
      <c r="L102" s="4"/>
      <c r="M102" s="4"/>
    </row>
    <row r="103" spans="1:15" ht="21">
      <c r="A103" s="5" t="s">
        <v>42</v>
      </c>
      <c r="B103" s="5">
        <v>320000</v>
      </c>
      <c r="C103" s="5"/>
      <c r="D103" s="5">
        <v>450000</v>
      </c>
      <c r="E103" s="5">
        <f>SUM(B103-C103)+D103</f>
        <v>770000</v>
      </c>
      <c r="F103" s="5">
        <v>61600</v>
      </c>
      <c r="G103" s="5">
        <v>51830</v>
      </c>
      <c r="H103" s="5">
        <v>7850</v>
      </c>
      <c r="I103" s="5">
        <v>0</v>
      </c>
      <c r="J103" s="5">
        <v>0</v>
      </c>
      <c r="K103" s="5">
        <v>158161</v>
      </c>
      <c r="L103" s="5">
        <f>SUM(F103:K103)</f>
        <v>279441</v>
      </c>
      <c r="M103" s="7">
        <f>SUM(E103-L103)</f>
        <v>490559</v>
      </c>
      <c r="O103" s="88"/>
    </row>
    <row r="104" spans="1:13" ht="21">
      <c r="A104" s="5" t="s">
        <v>59</v>
      </c>
      <c r="B104" s="5">
        <v>50000</v>
      </c>
      <c r="C104" s="5"/>
      <c r="D104" s="5"/>
      <c r="E104" s="5">
        <f>SUM(B104-C104)+D104</f>
        <v>50000</v>
      </c>
      <c r="F104" s="28">
        <v>0</v>
      </c>
      <c r="G104" s="5">
        <v>0</v>
      </c>
      <c r="H104" s="5">
        <v>0</v>
      </c>
      <c r="I104" s="28">
        <v>0</v>
      </c>
      <c r="J104" s="28">
        <v>0</v>
      </c>
      <c r="K104" s="5">
        <v>0</v>
      </c>
      <c r="L104" s="5">
        <f>SUM(F104:K104)</f>
        <v>0</v>
      </c>
      <c r="M104" s="7">
        <f>SUM(E104-L104)</f>
        <v>50000</v>
      </c>
    </row>
    <row r="105" spans="1:13" ht="21">
      <c r="A105" s="5" t="s">
        <v>60</v>
      </c>
      <c r="B105" s="5">
        <v>20000</v>
      </c>
      <c r="C105" s="5"/>
      <c r="D105" s="5"/>
      <c r="E105" s="5">
        <f>SUM(B105-C105)+D105</f>
        <v>20000</v>
      </c>
      <c r="F105" s="28">
        <v>0</v>
      </c>
      <c r="G105" s="5">
        <v>0</v>
      </c>
      <c r="H105" s="23">
        <v>0</v>
      </c>
      <c r="I105" s="28">
        <v>0</v>
      </c>
      <c r="J105" s="28">
        <v>0</v>
      </c>
      <c r="K105" s="5">
        <v>0</v>
      </c>
      <c r="L105" s="23">
        <f>SUM(F105:K105)</f>
        <v>0</v>
      </c>
      <c r="M105" s="7">
        <f>SUM(E105-L105)</f>
        <v>20000</v>
      </c>
    </row>
    <row r="106" spans="1:13" s="27" customFormat="1" ht="21.75" thickBot="1">
      <c r="A106" s="57" t="s">
        <v>162</v>
      </c>
      <c r="B106" s="10">
        <f aca="true" t="shared" si="9" ref="B106:G106">SUM(B103:B105)</f>
        <v>390000</v>
      </c>
      <c r="C106" s="10">
        <f t="shared" si="9"/>
        <v>0</v>
      </c>
      <c r="D106" s="10">
        <f t="shared" si="9"/>
        <v>450000</v>
      </c>
      <c r="E106" s="10">
        <f t="shared" si="9"/>
        <v>840000</v>
      </c>
      <c r="F106" s="10">
        <f t="shared" si="9"/>
        <v>61600</v>
      </c>
      <c r="G106" s="10">
        <f t="shared" si="9"/>
        <v>51830</v>
      </c>
      <c r="H106" s="10">
        <f>SUM(H103:H105)</f>
        <v>7850</v>
      </c>
      <c r="I106" s="10">
        <v>0</v>
      </c>
      <c r="J106" s="10">
        <v>0</v>
      </c>
      <c r="K106" s="10">
        <f>SUM(K103:K105)</f>
        <v>158161</v>
      </c>
      <c r="L106" s="10">
        <f>SUM(L103:L105)</f>
        <v>279441</v>
      </c>
      <c r="M106" s="12">
        <f>E106-(SUM(F106:K106))</f>
        <v>560559</v>
      </c>
    </row>
    <row r="107" spans="1:13" s="27" customFormat="1" ht="21.75" thickTop="1">
      <c r="A107" s="8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</row>
    <row r="108" spans="1:13" s="27" customFormat="1" ht="21">
      <c r="A108" s="8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8"/>
    </row>
    <row r="109" spans="1:13" ht="26.25">
      <c r="A109" s="98" t="s">
        <v>49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1:13" ht="26.25">
      <c r="A110" s="98" t="s">
        <v>9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ht="26.25">
      <c r="A111" s="1"/>
    </row>
    <row r="112" spans="1:13" ht="21">
      <c r="A112" s="101" t="s">
        <v>0</v>
      </c>
      <c r="B112" s="101" t="s">
        <v>1</v>
      </c>
      <c r="C112" s="101" t="s">
        <v>2</v>
      </c>
      <c r="D112" s="101" t="s">
        <v>3</v>
      </c>
      <c r="E112" s="101" t="s">
        <v>4</v>
      </c>
      <c r="F112" s="101" t="s">
        <v>178</v>
      </c>
      <c r="G112" s="101"/>
      <c r="H112" s="101"/>
      <c r="I112" s="101"/>
      <c r="J112" s="101"/>
      <c r="K112" s="101"/>
      <c r="L112" s="101" t="s">
        <v>5</v>
      </c>
      <c r="M112" s="101" t="s">
        <v>6</v>
      </c>
    </row>
    <row r="113" spans="1:13" ht="21.75" thickBot="1">
      <c r="A113" s="102"/>
      <c r="B113" s="102"/>
      <c r="C113" s="102"/>
      <c r="D113" s="102"/>
      <c r="E113" s="102"/>
      <c r="F113" s="20" t="s">
        <v>371</v>
      </c>
      <c r="G113" s="20" t="s">
        <v>372</v>
      </c>
      <c r="H113" s="20" t="s">
        <v>381</v>
      </c>
      <c r="I113" s="20" t="s">
        <v>382</v>
      </c>
      <c r="J113" s="20" t="s">
        <v>383</v>
      </c>
      <c r="K113" s="20" t="s">
        <v>384</v>
      </c>
      <c r="L113" s="102"/>
      <c r="M113" s="102"/>
    </row>
    <row r="114" spans="1:13" ht="21.75" thickTop="1">
      <c r="A114" s="22" t="s">
        <v>28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61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43</v>
      </c>
      <c r="B116" s="5">
        <v>154800</v>
      </c>
      <c r="C116" s="5"/>
      <c r="D116" s="5"/>
      <c r="E116" s="5">
        <f>SUM(B116-C116)+D116</f>
        <v>154800</v>
      </c>
      <c r="F116" s="5">
        <v>0</v>
      </c>
      <c r="G116" s="5">
        <v>46411</v>
      </c>
      <c r="H116" s="5">
        <v>0</v>
      </c>
      <c r="I116" s="5">
        <v>0</v>
      </c>
      <c r="J116" s="5">
        <v>0</v>
      </c>
      <c r="K116" s="5">
        <v>84180</v>
      </c>
      <c r="L116" s="5">
        <f>SUM(F116:K116)</f>
        <v>130591</v>
      </c>
      <c r="M116" s="7">
        <f>SUM(E116-L116)</f>
        <v>24209</v>
      </c>
    </row>
    <row r="117" spans="1:13" ht="21">
      <c r="A117" s="5" t="s">
        <v>44</v>
      </c>
      <c r="B117" s="5">
        <v>210000</v>
      </c>
      <c r="C117" s="5"/>
      <c r="D117" s="5"/>
      <c r="E117" s="5">
        <f>SUM(B117-C117)+D117</f>
        <v>210000</v>
      </c>
      <c r="F117" s="28">
        <v>0</v>
      </c>
      <c r="G117" s="28">
        <v>0</v>
      </c>
      <c r="H117" s="28">
        <v>0</v>
      </c>
      <c r="I117" s="28">
        <v>0</v>
      </c>
      <c r="J117" s="5">
        <v>0</v>
      </c>
      <c r="K117" s="28">
        <v>0</v>
      </c>
      <c r="L117" s="5">
        <f>SUM(F117:K117)</f>
        <v>0</v>
      </c>
      <c r="M117" s="7">
        <f>SUM(E117-L117)</f>
        <v>210000</v>
      </c>
    </row>
    <row r="118" spans="1:13" ht="21">
      <c r="A118" s="5" t="s">
        <v>45</v>
      </c>
      <c r="B118" s="5">
        <v>91200</v>
      </c>
      <c r="C118" s="5"/>
      <c r="D118" s="5"/>
      <c r="E118" s="5">
        <f>SUM(B118-C118)+D118</f>
        <v>91200</v>
      </c>
      <c r="F118" s="28">
        <v>0</v>
      </c>
      <c r="G118" s="28">
        <v>0</v>
      </c>
      <c r="H118" s="28">
        <v>0</v>
      </c>
      <c r="I118" s="28">
        <v>0</v>
      </c>
      <c r="J118" s="23">
        <v>39000</v>
      </c>
      <c r="K118" s="28">
        <v>51400</v>
      </c>
      <c r="L118" s="23">
        <f>SUM(F118:K118)</f>
        <v>90400</v>
      </c>
      <c r="M118" s="7">
        <f>SUM(E118-L118)</f>
        <v>800</v>
      </c>
    </row>
    <row r="119" spans="1:13" s="27" customFormat="1" ht="21.75" thickBot="1">
      <c r="A119" s="40" t="s">
        <v>163</v>
      </c>
      <c r="B119" s="10">
        <f>SUM(B116:B118)</f>
        <v>456000</v>
      </c>
      <c r="C119" s="10">
        <f>SUM(C116:C118)</f>
        <v>0</v>
      </c>
      <c r="D119" s="10">
        <f>SUM(D116:D118)</f>
        <v>0</v>
      </c>
      <c r="E119" s="10">
        <f aca="true" t="shared" si="10" ref="E119:M119">SUM(E116:E118)</f>
        <v>456000</v>
      </c>
      <c r="F119" s="10">
        <f t="shared" si="10"/>
        <v>0</v>
      </c>
      <c r="G119" s="10">
        <f>SUM(G116:G118)</f>
        <v>46411</v>
      </c>
      <c r="H119" s="10">
        <v>0</v>
      </c>
      <c r="I119" s="10">
        <v>0</v>
      </c>
      <c r="J119" s="10">
        <f>SUM(J116:J118)</f>
        <v>39000</v>
      </c>
      <c r="K119" s="10">
        <f>SUM(K116:K118)</f>
        <v>135580</v>
      </c>
      <c r="L119" s="10">
        <f t="shared" si="10"/>
        <v>220991</v>
      </c>
      <c r="M119" s="10">
        <f t="shared" si="10"/>
        <v>235009</v>
      </c>
    </row>
    <row r="120" spans="1:13" ht="21.75" thickTop="1">
      <c r="A120" s="8" t="s">
        <v>62</v>
      </c>
      <c r="B120" s="4"/>
      <c r="C120" s="4"/>
      <c r="D120" s="4"/>
      <c r="E120" s="4"/>
      <c r="F120" s="4"/>
      <c r="G120" s="4"/>
      <c r="H120" s="21"/>
      <c r="I120" s="4"/>
      <c r="J120" s="4"/>
      <c r="K120" s="4"/>
      <c r="L120" s="4"/>
      <c r="M120" s="4"/>
    </row>
    <row r="121" spans="1:13" ht="21">
      <c r="A121" s="5" t="s">
        <v>63</v>
      </c>
      <c r="B121" s="5">
        <v>300000</v>
      </c>
      <c r="C121" s="5"/>
      <c r="D121" s="5"/>
      <c r="E121" s="5">
        <f aca="true" t="shared" si="11" ref="E121:E126">SUM(B121-C121)+D121</f>
        <v>300000</v>
      </c>
      <c r="F121" s="5">
        <v>0</v>
      </c>
      <c r="G121" s="5">
        <v>0</v>
      </c>
      <c r="H121" s="5">
        <v>0</v>
      </c>
      <c r="I121" s="5">
        <v>0</v>
      </c>
      <c r="J121" s="5">
        <v>45500</v>
      </c>
      <c r="K121" s="5">
        <v>12000</v>
      </c>
      <c r="L121" s="5">
        <f aca="true" t="shared" si="12" ref="L121:L126">SUM(F121:K121)</f>
        <v>57500</v>
      </c>
      <c r="M121" s="7">
        <f>SUM(E121-L121)</f>
        <v>242500</v>
      </c>
    </row>
    <row r="122" spans="1:13" ht="21">
      <c r="A122" s="5" t="s">
        <v>64</v>
      </c>
      <c r="B122" s="5">
        <v>10000</v>
      </c>
      <c r="C122" s="5"/>
      <c r="D122" s="5"/>
      <c r="E122" s="5">
        <f t="shared" si="11"/>
        <v>10000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si="12"/>
        <v>0</v>
      </c>
      <c r="M122" s="7">
        <f>B122</f>
        <v>10000</v>
      </c>
    </row>
    <row r="123" spans="1:13" ht="21">
      <c r="A123" s="5" t="s">
        <v>65</v>
      </c>
      <c r="B123" s="24">
        <v>50000</v>
      </c>
      <c r="C123" s="24"/>
      <c r="D123" s="24"/>
      <c r="E123" s="5">
        <f t="shared" si="11"/>
        <v>50000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22440</v>
      </c>
      <c r="L123" s="5">
        <f t="shared" si="12"/>
        <v>22440</v>
      </c>
      <c r="M123" s="7">
        <f>SUM(E123-L123)</f>
        <v>27560</v>
      </c>
    </row>
    <row r="124" spans="1:13" ht="21">
      <c r="A124" s="5" t="s">
        <v>66</v>
      </c>
      <c r="B124" s="24">
        <v>10000</v>
      </c>
      <c r="C124" s="24"/>
      <c r="D124" s="24"/>
      <c r="E124" s="5">
        <f t="shared" si="11"/>
        <v>10000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si="12"/>
        <v>0</v>
      </c>
      <c r="M124" s="7">
        <f>B124</f>
        <v>10000</v>
      </c>
    </row>
    <row r="125" spans="1:13" ht="21">
      <c r="A125" s="5" t="s">
        <v>67</v>
      </c>
      <c r="B125" s="24">
        <v>10000</v>
      </c>
      <c r="C125" s="24"/>
      <c r="D125" s="24"/>
      <c r="E125" s="5">
        <f t="shared" si="11"/>
        <v>10000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si="12"/>
        <v>0</v>
      </c>
      <c r="M125" s="7">
        <f>B125</f>
        <v>10000</v>
      </c>
    </row>
    <row r="126" spans="1:15" ht="21">
      <c r="A126" s="5" t="s">
        <v>68</v>
      </c>
      <c r="B126" s="24">
        <v>30000</v>
      </c>
      <c r="C126" s="24"/>
      <c r="D126" s="24"/>
      <c r="E126" s="5">
        <f t="shared" si="11"/>
        <v>30000</v>
      </c>
      <c r="F126" s="5">
        <v>0</v>
      </c>
      <c r="G126" s="5">
        <v>18400</v>
      </c>
      <c r="H126" s="5">
        <v>3000</v>
      </c>
      <c r="I126" s="5">
        <v>0</v>
      </c>
      <c r="J126" s="5">
        <v>0</v>
      </c>
      <c r="K126" s="5">
        <v>0</v>
      </c>
      <c r="L126" s="5">
        <f t="shared" si="12"/>
        <v>21400</v>
      </c>
      <c r="M126" s="7">
        <f>SUM(E126-F126-G126-H126-I126-J126-K126)</f>
        <v>8600</v>
      </c>
      <c r="O126" s="88">
        <f>SUM(I126+J126+K126)</f>
        <v>0</v>
      </c>
    </row>
    <row r="127" spans="1:13" s="27" customFormat="1" ht="21.75" thickBot="1">
      <c r="A127" s="58" t="s">
        <v>164</v>
      </c>
      <c r="B127" s="10">
        <f>SUM(B121:B126)</f>
        <v>410000</v>
      </c>
      <c r="C127" s="10">
        <f>SUM(C121:C126)</f>
        <v>0</v>
      </c>
      <c r="D127" s="10">
        <f>SUM(D121:D126)</f>
        <v>0</v>
      </c>
      <c r="E127" s="10">
        <f>SUM(E121:E122)</f>
        <v>310000</v>
      </c>
      <c r="F127" s="10">
        <f>SUM(F121:F122)</f>
        <v>0</v>
      </c>
      <c r="G127" s="10">
        <f>SUM(G121:G126)</f>
        <v>18400</v>
      </c>
      <c r="H127" s="10">
        <f>SUM(H121:H126)</f>
        <v>3000</v>
      </c>
      <c r="I127" s="10">
        <v>0</v>
      </c>
      <c r="J127" s="10">
        <f>SUM(J121:J126)</f>
        <v>45500</v>
      </c>
      <c r="K127" s="10">
        <f>SUM(K121:K126)</f>
        <v>34440</v>
      </c>
      <c r="L127" s="10">
        <f>SUM(L121:L126)</f>
        <v>101340</v>
      </c>
      <c r="M127" s="10">
        <f>SUM(M121:M122)</f>
        <v>252500</v>
      </c>
    </row>
    <row r="128" spans="1:13" s="32" customFormat="1" ht="21.75" thickTop="1">
      <c r="A128" s="9"/>
      <c r="B128" s="33"/>
      <c r="C128" s="33"/>
      <c r="D128" s="33"/>
      <c r="E128" s="33"/>
      <c r="F128" s="33"/>
      <c r="G128" s="59"/>
      <c r="H128" s="60"/>
      <c r="I128" s="59"/>
      <c r="J128" s="59"/>
      <c r="K128" s="59"/>
      <c r="L128" s="33"/>
      <c r="M128" s="59"/>
    </row>
    <row r="129" spans="1:13" s="27" customFormat="1" ht="21.75" thickBot="1">
      <c r="A129" s="71" t="s">
        <v>165</v>
      </c>
      <c r="B129" s="10">
        <f>SUM(B127+B119+B106+B101+B97+B92+B80)</f>
        <v>3246000</v>
      </c>
      <c r="C129" s="10">
        <f>SUM(C123:C128)</f>
        <v>0</v>
      </c>
      <c r="D129" s="10">
        <f>SUM(D123:D128)</f>
        <v>0</v>
      </c>
      <c r="E129" s="10">
        <f>SUM(B129-C129+D129)</f>
        <v>3246000</v>
      </c>
      <c r="F129" s="10">
        <f aca="true" t="shared" si="13" ref="F129:K129">SUM(F127+F119+F106+F101+F97+F92+F80)</f>
        <v>318342</v>
      </c>
      <c r="G129" s="10">
        <f t="shared" si="13"/>
        <v>492132</v>
      </c>
      <c r="H129" s="10">
        <f t="shared" si="13"/>
        <v>183800</v>
      </c>
      <c r="I129" s="10">
        <f t="shared" si="13"/>
        <v>36262</v>
      </c>
      <c r="J129" s="10">
        <f t="shared" si="13"/>
        <v>128294</v>
      </c>
      <c r="K129" s="10">
        <f t="shared" si="13"/>
        <v>809220</v>
      </c>
      <c r="L129" s="10">
        <f>SUM(F129:K129)</f>
        <v>1968050</v>
      </c>
      <c r="M129" s="10">
        <f>SUM(E129-L129)</f>
        <v>1277950</v>
      </c>
    </row>
    <row r="130" spans="1:13" s="32" customFormat="1" ht="21.75" thickTop="1">
      <c r="A130" s="16"/>
      <c r="B130" s="17"/>
      <c r="C130" s="17"/>
      <c r="D130" s="17"/>
      <c r="E130" s="17"/>
      <c r="F130" s="17"/>
      <c r="G130" s="30"/>
      <c r="H130" s="31"/>
      <c r="I130" s="30"/>
      <c r="J130" s="30"/>
      <c r="K130" s="30"/>
      <c r="L130" s="17"/>
      <c r="M130" s="30"/>
    </row>
    <row r="131" spans="1:13" s="32" customFormat="1" ht="21">
      <c r="A131" s="16"/>
      <c r="B131" s="17"/>
      <c r="C131" s="17"/>
      <c r="D131" s="17"/>
      <c r="E131" s="17"/>
      <c r="F131" s="17"/>
      <c r="G131" s="30"/>
      <c r="H131" s="31"/>
      <c r="I131" s="30"/>
      <c r="J131" s="30"/>
      <c r="K131" s="30"/>
      <c r="L131" s="17"/>
      <c r="M131" s="30"/>
    </row>
    <row r="132" spans="1:13" s="32" customFormat="1" ht="21">
      <c r="A132" s="16"/>
      <c r="B132" s="17"/>
      <c r="C132" s="17"/>
      <c r="D132" s="17"/>
      <c r="E132" s="17"/>
      <c r="F132" s="17"/>
      <c r="G132" s="30"/>
      <c r="H132" s="31"/>
      <c r="I132" s="30"/>
      <c r="J132" s="30"/>
      <c r="K132" s="30"/>
      <c r="L132" s="17"/>
      <c r="M132" s="30"/>
    </row>
    <row r="133" spans="1:13" s="32" customFormat="1" ht="21">
      <c r="A133" s="16"/>
      <c r="B133" s="17"/>
      <c r="C133" s="17"/>
      <c r="D133" s="17"/>
      <c r="E133" s="17"/>
      <c r="F133" s="17"/>
      <c r="G133" s="30"/>
      <c r="H133" s="31"/>
      <c r="I133" s="30"/>
      <c r="J133" s="30"/>
      <c r="K133" s="30"/>
      <c r="L133" s="17"/>
      <c r="M133" s="30"/>
    </row>
    <row r="134" spans="1:13" s="32" customFormat="1" ht="21">
      <c r="A134" s="16"/>
      <c r="B134" s="17"/>
      <c r="C134" s="17"/>
      <c r="D134" s="17"/>
      <c r="E134" s="17"/>
      <c r="F134" s="17"/>
      <c r="G134" s="30"/>
      <c r="H134" s="31"/>
      <c r="I134" s="30"/>
      <c r="J134" s="30"/>
      <c r="K134" s="30"/>
      <c r="L134" s="17"/>
      <c r="M134" s="30"/>
    </row>
    <row r="135" spans="1:13" s="32" customFormat="1" ht="21">
      <c r="A135" s="16"/>
      <c r="B135" s="17"/>
      <c r="C135" s="17"/>
      <c r="D135" s="17"/>
      <c r="E135" s="17"/>
      <c r="F135" s="17"/>
      <c r="G135" s="30"/>
      <c r="H135" s="31"/>
      <c r="I135" s="30"/>
      <c r="J135" s="30"/>
      <c r="K135" s="30"/>
      <c r="L135" s="17"/>
      <c r="M135" s="30"/>
    </row>
    <row r="136" spans="1:13" ht="26.25">
      <c r="A136" s="98" t="s">
        <v>49</v>
      </c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</row>
    <row r="137" spans="1:13" ht="26.25">
      <c r="A137" s="98" t="s">
        <v>9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</row>
    <row r="138" spans="1:13" ht="21">
      <c r="A138" s="101" t="s">
        <v>0</v>
      </c>
      <c r="B138" s="101" t="s">
        <v>1</v>
      </c>
      <c r="C138" s="101" t="s">
        <v>2</v>
      </c>
      <c r="D138" s="101" t="s">
        <v>3</v>
      </c>
      <c r="E138" s="101" t="s">
        <v>4</v>
      </c>
      <c r="F138" s="101" t="s">
        <v>178</v>
      </c>
      <c r="G138" s="101"/>
      <c r="H138" s="101"/>
      <c r="I138" s="101"/>
      <c r="J138" s="101"/>
      <c r="K138" s="101"/>
      <c r="L138" s="101" t="s">
        <v>5</v>
      </c>
      <c r="M138" s="101" t="s">
        <v>6</v>
      </c>
    </row>
    <row r="139" spans="1:13" ht="21.75" thickBot="1">
      <c r="A139" s="102"/>
      <c r="B139" s="102"/>
      <c r="C139" s="102"/>
      <c r="D139" s="102"/>
      <c r="E139" s="102"/>
      <c r="F139" s="20" t="s">
        <v>371</v>
      </c>
      <c r="G139" s="20" t="s">
        <v>372</v>
      </c>
      <c r="H139" s="20" t="s">
        <v>381</v>
      </c>
      <c r="I139" s="20" t="s">
        <v>382</v>
      </c>
      <c r="J139" s="20" t="s">
        <v>383</v>
      </c>
      <c r="K139" s="20" t="s">
        <v>384</v>
      </c>
      <c r="L139" s="102"/>
      <c r="M139" s="102"/>
    </row>
    <row r="140" spans="1:13" ht="21.75" thickTop="1">
      <c r="A140" s="22" t="s">
        <v>28</v>
      </c>
      <c r="B140" s="4"/>
      <c r="C140" s="4"/>
      <c r="D140" s="4"/>
      <c r="E140" s="4"/>
      <c r="F140" s="4"/>
      <c r="G140" s="4"/>
      <c r="H140" s="21"/>
      <c r="I140" s="4"/>
      <c r="J140" s="4"/>
      <c r="K140" s="4"/>
      <c r="L140" s="4"/>
      <c r="M140" s="4"/>
    </row>
    <row r="141" spans="1:13" ht="21">
      <c r="A141" s="22" t="s">
        <v>69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8" t="s">
        <v>70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5" t="s">
        <v>72</v>
      </c>
      <c r="B143" s="5">
        <v>45000</v>
      </c>
      <c r="C143" s="5"/>
      <c r="D143" s="5"/>
      <c r="E143" s="5">
        <f>SUM(B143-C143)+D143</f>
        <v>45000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43552</v>
      </c>
      <c r="L143" s="5">
        <f>SUM(F143:K143)</f>
        <v>43552</v>
      </c>
      <c r="M143" s="7">
        <f aca="true" t="shared" si="14" ref="M143:M151">SUM(E143-L143)</f>
        <v>1448</v>
      </c>
    </row>
    <row r="144" spans="1:13" ht="21">
      <c r="A144" s="5" t="s">
        <v>71</v>
      </c>
      <c r="B144" s="5">
        <v>10000</v>
      </c>
      <c r="C144" s="5">
        <v>10000</v>
      </c>
      <c r="D144" s="5"/>
      <c r="E144" s="5">
        <f>SUM(B144-C144)+D144</f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f aca="true" t="shared" si="15" ref="L144:L152">SUM(F144:K144)</f>
        <v>0</v>
      </c>
      <c r="M144" s="7">
        <f t="shared" si="14"/>
        <v>0</v>
      </c>
    </row>
    <row r="145" spans="1:13" ht="21">
      <c r="A145" s="5" t="s">
        <v>73</v>
      </c>
      <c r="B145" s="5">
        <v>10000</v>
      </c>
      <c r="C145" s="5">
        <v>10000</v>
      </c>
      <c r="D145" s="5"/>
      <c r="E145" s="5">
        <f aca="true" t="shared" si="16" ref="E145:E151">SUM(B145-C145)+D145</f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f t="shared" si="15"/>
        <v>0</v>
      </c>
      <c r="M145" s="7">
        <f t="shared" si="14"/>
        <v>0</v>
      </c>
    </row>
    <row r="146" spans="1:13" ht="21">
      <c r="A146" s="5" t="s">
        <v>74</v>
      </c>
      <c r="B146" s="5">
        <v>10000</v>
      </c>
      <c r="C146" s="5">
        <v>10000</v>
      </c>
      <c r="D146" s="5"/>
      <c r="E146" s="5">
        <f t="shared" si="16"/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f t="shared" si="15"/>
        <v>0</v>
      </c>
      <c r="M146" s="7">
        <f t="shared" si="14"/>
        <v>0</v>
      </c>
    </row>
    <row r="147" spans="1:13" ht="21">
      <c r="A147" s="5" t="s">
        <v>75</v>
      </c>
      <c r="B147" s="5">
        <v>10000</v>
      </c>
      <c r="C147" s="5">
        <v>10000</v>
      </c>
      <c r="D147" s="5"/>
      <c r="E147" s="5">
        <f t="shared" si="16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 t="shared" si="15"/>
        <v>0</v>
      </c>
      <c r="M147" s="7">
        <f t="shared" si="14"/>
        <v>0</v>
      </c>
    </row>
    <row r="148" spans="1:13" ht="21">
      <c r="A148" s="5" t="s">
        <v>76</v>
      </c>
      <c r="B148" s="5">
        <v>30000</v>
      </c>
      <c r="C148" s="5"/>
      <c r="D148" s="5"/>
      <c r="E148" s="5">
        <f t="shared" si="16"/>
        <v>30000</v>
      </c>
      <c r="F148" s="5">
        <v>0</v>
      </c>
      <c r="G148" s="5">
        <v>0</v>
      </c>
      <c r="H148" s="5">
        <v>0</v>
      </c>
      <c r="I148" s="5">
        <v>0</v>
      </c>
      <c r="J148" s="5">
        <v>19370</v>
      </c>
      <c r="K148" s="5">
        <v>0</v>
      </c>
      <c r="L148" s="5">
        <f t="shared" si="15"/>
        <v>19370</v>
      </c>
      <c r="M148" s="7">
        <f t="shared" si="14"/>
        <v>10630</v>
      </c>
    </row>
    <row r="149" spans="1:13" ht="21">
      <c r="A149" s="5" t="s">
        <v>77</v>
      </c>
      <c r="B149" s="24">
        <v>20000</v>
      </c>
      <c r="C149" s="24"/>
      <c r="D149" s="24"/>
      <c r="E149" s="24">
        <f t="shared" si="16"/>
        <v>20000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 t="shared" si="15"/>
        <v>0</v>
      </c>
      <c r="M149" s="7">
        <f t="shared" si="14"/>
        <v>20000</v>
      </c>
    </row>
    <row r="150" spans="1:13" ht="21">
      <c r="A150" s="5" t="s">
        <v>78</v>
      </c>
      <c r="B150" s="24">
        <v>12000</v>
      </c>
      <c r="C150" s="24"/>
      <c r="D150" s="24"/>
      <c r="E150" s="24">
        <f>SUM(B150-C150)+D150</f>
        <v>12000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2000</v>
      </c>
      <c r="L150" s="5">
        <f>SUM(F150:K150)</f>
        <v>2000</v>
      </c>
      <c r="M150" s="7">
        <f>SUM(E150-L150)</f>
        <v>10000</v>
      </c>
    </row>
    <row r="151" spans="1:13" ht="21">
      <c r="A151" s="5" t="s">
        <v>385</v>
      </c>
      <c r="B151" s="24">
        <v>0</v>
      </c>
      <c r="C151" s="24"/>
      <c r="D151" s="24">
        <v>40000</v>
      </c>
      <c r="E151" s="24">
        <f t="shared" si="16"/>
        <v>40000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26500</v>
      </c>
      <c r="L151" s="5">
        <f t="shared" si="15"/>
        <v>26500</v>
      </c>
      <c r="M151" s="7">
        <f t="shared" si="14"/>
        <v>13500</v>
      </c>
    </row>
    <row r="152" spans="1:13" s="27" customFormat="1" ht="21.75" thickBot="1">
      <c r="A152" s="72" t="s">
        <v>166</v>
      </c>
      <c r="B152" s="10">
        <f>SUM(B143:B151)</f>
        <v>147000</v>
      </c>
      <c r="C152" s="10">
        <f>SUM(C143:C151)</f>
        <v>40000</v>
      </c>
      <c r="D152" s="10">
        <f>SUM(D143:D151)</f>
        <v>40000</v>
      </c>
      <c r="E152" s="10">
        <f>SUM(E143:E151)</f>
        <v>147000</v>
      </c>
      <c r="F152" s="10">
        <f>SUM(F143:F148)</f>
        <v>0</v>
      </c>
      <c r="G152" s="10">
        <f>SUM(G143:G148)</f>
        <v>0</v>
      </c>
      <c r="H152" s="10">
        <f>SUM(H143:H148)</f>
        <v>0</v>
      </c>
      <c r="I152" s="10">
        <f>SUM(I143:I148)</f>
        <v>0</v>
      </c>
      <c r="J152" s="10">
        <f>SUM(J143:J151)</f>
        <v>19370</v>
      </c>
      <c r="K152" s="10">
        <f>SUM(K143:K151)</f>
        <v>72052</v>
      </c>
      <c r="L152" s="10">
        <f t="shared" si="15"/>
        <v>91422</v>
      </c>
      <c r="M152" s="12">
        <f>E152-(SUM(F152:K152))</f>
        <v>55578</v>
      </c>
    </row>
    <row r="153" spans="1:13" s="27" customFormat="1" ht="21.75" thickTop="1">
      <c r="A153" s="35" t="s">
        <v>79</v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61"/>
    </row>
    <row r="154" spans="1:13" ht="21">
      <c r="A154" s="8" t="s">
        <v>80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21">
      <c r="A155" s="5" t="s">
        <v>83</v>
      </c>
      <c r="B155" s="5">
        <v>200000</v>
      </c>
      <c r="C155" s="5"/>
      <c r="D155" s="5"/>
      <c r="E155" s="5">
        <f>SUM(B155-C155)+D155</f>
        <v>200000</v>
      </c>
      <c r="F155" s="5">
        <v>0</v>
      </c>
      <c r="G155" s="5">
        <v>0</v>
      </c>
      <c r="H155" s="5">
        <v>0</v>
      </c>
      <c r="I155" s="5">
        <v>180600</v>
      </c>
      <c r="J155" s="5">
        <v>0</v>
      </c>
      <c r="K155" s="5">
        <v>0</v>
      </c>
      <c r="L155" s="5">
        <f>SUM(F155:K155)</f>
        <v>180600</v>
      </c>
      <c r="M155" s="7">
        <f>SUM(E155-L155)</f>
        <v>19400</v>
      </c>
    </row>
    <row r="156" spans="1:13" ht="21">
      <c r="A156" s="5" t="s">
        <v>81</v>
      </c>
      <c r="B156" s="5">
        <v>100000</v>
      </c>
      <c r="C156" s="5"/>
      <c r="D156" s="5"/>
      <c r="E156" s="5">
        <f>SUM(B156-C156)+D156</f>
        <v>100000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f aca="true" t="shared" si="17" ref="L156:L162">SUM(F156:K156)</f>
        <v>0</v>
      </c>
      <c r="M156" s="7">
        <f>SUM(E156-L156)</f>
        <v>100000</v>
      </c>
    </row>
    <row r="157" spans="1:13" ht="21">
      <c r="A157" s="5" t="s">
        <v>82</v>
      </c>
      <c r="B157" s="24">
        <v>100000</v>
      </c>
      <c r="C157" s="24">
        <v>30000</v>
      </c>
      <c r="D157" s="24"/>
      <c r="E157" s="5">
        <f aca="true" t="shared" si="18" ref="E157:E162">SUM(B157-C157)+D157</f>
        <v>70000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f t="shared" si="17"/>
        <v>0</v>
      </c>
      <c r="M157" s="7">
        <f aca="true" t="shared" si="19" ref="M157:M162">SUM(E157-L157)</f>
        <v>70000</v>
      </c>
    </row>
    <row r="158" spans="1:13" ht="21">
      <c r="A158" s="5" t="s">
        <v>84</v>
      </c>
      <c r="B158" s="24">
        <v>10000</v>
      </c>
      <c r="C158" s="24"/>
      <c r="D158" s="24"/>
      <c r="E158" s="5">
        <f t="shared" si="18"/>
        <v>10000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f t="shared" si="17"/>
        <v>0</v>
      </c>
      <c r="M158" s="7">
        <f t="shared" si="19"/>
        <v>10000</v>
      </c>
    </row>
    <row r="159" spans="1:13" ht="21">
      <c r="A159" s="5" t="s">
        <v>85</v>
      </c>
      <c r="B159" s="24">
        <v>100000</v>
      </c>
      <c r="C159" s="24"/>
      <c r="D159" s="24">
        <v>1700000</v>
      </c>
      <c r="E159" s="5">
        <f t="shared" si="18"/>
        <v>1800000</v>
      </c>
      <c r="F159" s="5">
        <v>0</v>
      </c>
      <c r="G159" s="5">
        <v>0</v>
      </c>
      <c r="H159" s="5">
        <v>0</v>
      </c>
      <c r="I159" s="5">
        <v>22400</v>
      </c>
      <c r="J159" s="5">
        <v>0</v>
      </c>
      <c r="K159" s="6">
        <v>1707620</v>
      </c>
      <c r="L159" s="5">
        <f t="shared" si="17"/>
        <v>1730020</v>
      </c>
      <c r="M159" s="7">
        <f t="shared" si="19"/>
        <v>69980</v>
      </c>
    </row>
    <row r="160" spans="1:13" ht="21">
      <c r="A160" s="5" t="s">
        <v>86</v>
      </c>
      <c r="B160" s="24">
        <v>20000</v>
      </c>
      <c r="C160" s="24"/>
      <c r="D160" s="24"/>
      <c r="E160" s="5">
        <f t="shared" si="18"/>
        <v>20000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 t="shared" si="17"/>
        <v>0</v>
      </c>
      <c r="M160" s="7">
        <f t="shared" si="19"/>
        <v>20000</v>
      </c>
    </row>
    <row r="161" spans="1:13" ht="21">
      <c r="A161" s="5" t="s">
        <v>87</v>
      </c>
      <c r="B161" s="24">
        <v>20000</v>
      </c>
      <c r="C161" s="24"/>
      <c r="D161" s="24">
        <v>30000</v>
      </c>
      <c r="E161" s="5">
        <f t="shared" si="18"/>
        <v>50000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50000</v>
      </c>
      <c r="L161" s="5">
        <f t="shared" si="17"/>
        <v>50000</v>
      </c>
      <c r="M161" s="7">
        <f t="shared" si="19"/>
        <v>0</v>
      </c>
    </row>
    <row r="162" spans="1:13" ht="21">
      <c r="A162" s="5" t="s">
        <v>88</v>
      </c>
      <c r="B162" s="24">
        <v>10000</v>
      </c>
      <c r="C162" s="24"/>
      <c r="D162" s="24"/>
      <c r="E162" s="5">
        <f t="shared" si="18"/>
        <v>10000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1600</v>
      </c>
      <c r="L162" s="5">
        <f t="shared" si="17"/>
        <v>1600</v>
      </c>
      <c r="M162" s="7">
        <f t="shared" si="19"/>
        <v>8400</v>
      </c>
    </row>
    <row r="163" spans="1:13" s="27" customFormat="1" ht="21.75" thickBot="1">
      <c r="A163" s="9" t="s">
        <v>167</v>
      </c>
      <c r="B163" s="10">
        <f>SUM(B155:B162)</f>
        <v>560000</v>
      </c>
      <c r="C163" s="10">
        <f>SUM(C155:C162)</f>
        <v>30000</v>
      </c>
      <c r="D163" s="10">
        <f>SUM(D155:D162)</f>
        <v>1730000</v>
      </c>
      <c r="E163" s="10">
        <f>SUM(E155:E162)</f>
        <v>2260000</v>
      </c>
      <c r="F163" s="10">
        <f aca="true" t="shared" si="20" ref="F163:L163">SUM(F155:F156)</f>
        <v>0</v>
      </c>
      <c r="G163" s="10">
        <f t="shared" si="20"/>
        <v>0</v>
      </c>
      <c r="H163" s="10">
        <f>SUM(H155:H156)</f>
        <v>0</v>
      </c>
      <c r="I163" s="10">
        <f>SUM(I155:I162)</f>
        <v>203000</v>
      </c>
      <c r="J163" s="10">
        <f>SUM(J155:J156)</f>
        <v>0</v>
      </c>
      <c r="K163" s="11">
        <f>SUM(K155:K162)</f>
        <v>1759220</v>
      </c>
      <c r="L163" s="10">
        <f t="shared" si="20"/>
        <v>180600</v>
      </c>
      <c r="M163" s="12">
        <f>E163-(SUM(F163:K163))</f>
        <v>297780</v>
      </c>
    </row>
    <row r="164" spans="1:13" ht="27" thickTop="1">
      <c r="A164" s="98" t="s">
        <v>49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</row>
    <row r="165" spans="1:13" ht="26.25">
      <c r="A165" s="98" t="s">
        <v>9</v>
      </c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</row>
    <row r="166" ht="19.5" customHeight="1">
      <c r="A166" s="1"/>
    </row>
    <row r="167" spans="1:13" ht="21">
      <c r="A167" s="101" t="s">
        <v>0</v>
      </c>
      <c r="B167" s="101" t="s">
        <v>1</v>
      </c>
      <c r="C167" s="101" t="s">
        <v>2</v>
      </c>
      <c r="D167" s="101" t="s">
        <v>3</v>
      </c>
      <c r="E167" s="101" t="s">
        <v>4</v>
      </c>
      <c r="F167" s="101" t="s">
        <v>178</v>
      </c>
      <c r="G167" s="101"/>
      <c r="H167" s="101"/>
      <c r="I167" s="101"/>
      <c r="J167" s="101"/>
      <c r="K167" s="101"/>
      <c r="L167" s="101" t="s">
        <v>5</v>
      </c>
      <c r="M167" s="101" t="s">
        <v>6</v>
      </c>
    </row>
    <row r="168" spans="1:13" ht="21.75" thickBot="1">
      <c r="A168" s="102"/>
      <c r="B168" s="102"/>
      <c r="C168" s="102"/>
      <c r="D168" s="102"/>
      <c r="E168" s="102"/>
      <c r="F168" s="20" t="s">
        <v>371</v>
      </c>
      <c r="G168" s="20" t="s">
        <v>372</v>
      </c>
      <c r="H168" s="20" t="s">
        <v>381</v>
      </c>
      <c r="I168" s="20" t="s">
        <v>382</v>
      </c>
      <c r="J168" s="20" t="s">
        <v>383</v>
      </c>
      <c r="K168" s="20" t="s">
        <v>384</v>
      </c>
      <c r="L168" s="102"/>
      <c r="M168" s="102"/>
    </row>
    <row r="169" spans="1:13" ht="21.75" thickTop="1">
      <c r="A169" s="22" t="s">
        <v>28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s="27" customFormat="1" ht="21">
      <c r="A170" s="35" t="s">
        <v>79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54"/>
    </row>
    <row r="171" spans="1:16" ht="21">
      <c r="A171" s="8" t="s">
        <v>89</v>
      </c>
      <c r="B171" s="4">
        <v>1000000</v>
      </c>
      <c r="C171" s="4"/>
      <c r="D171" s="4">
        <v>1456000</v>
      </c>
      <c r="E171" s="4">
        <f>SUM(B171+D171-C171)</f>
        <v>2456000</v>
      </c>
      <c r="F171" s="4">
        <v>98480</v>
      </c>
      <c r="G171" s="4">
        <v>84750</v>
      </c>
      <c r="H171" s="21">
        <v>68580</v>
      </c>
      <c r="I171" s="4">
        <v>43340</v>
      </c>
      <c r="J171" s="4">
        <v>115666</v>
      </c>
      <c r="K171" s="4">
        <v>191732</v>
      </c>
      <c r="L171" s="79">
        <f>SUM(F171:K171)</f>
        <v>602548</v>
      </c>
      <c r="M171" s="4">
        <f>SUM(E171-L171)</f>
        <v>1853452</v>
      </c>
      <c r="O171" s="88"/>
      <c r="P171" s="88"/>
    </row>
    <row r="172" spans="1:13" ht="21">
      <c r="A172" s="8" t="s">
        <v>90</v>
      </c>
      <c r="B172" s="4">
        <v>70000</v>
      </c>
      <c r="C172" s="4"/>
      <c r="D172" s="4"/>
      <c r="E172" s="4">
        <v>70000</v>
      </c>
      <c r="F172" s="4">
        <v>0</v>
      </c>
      <c r="G172" s="4">
        <v>0</v>
      </c>
      <c r="H172" s="21">
        <v>0</v>
      </c>
      <c r="I172" s="4">
        <v>0</v>
      </c>
      <c r="J172" s="4">
        <v>0</v>
      </c>
      <c r="K172" s="4">
        <v>0</v>
      </c>
      <c r="L172" s="5">
        <f>SUM(F172:K172)</f>
        <v>0</v>
      </c>
      <c r="M172" s="4">
        <v>70000</v>
      </c>
    </row>
    <row r="173" spans="1:13" s="27" customFormat="1" ht="21.75" thickBot="1">
      <c r="A173" s="72" t="s">
        <v>168</v>
      </c>
      <c r="B173" s="10">
        <f>SUM(B172+B171+B163)</f>
        <v>1630000</v>
      </c>
      <c r="C173" s="10">
        <f>SUM(C172+C171+C163)</f>
        <v>30000</v>
      </c>
      <c r="D173" s="10">
        <f>SUM(D172+D171+D163)</f>
        <v>3186000</v>
      </c>
      <c r="E173" s="10">
        <f>SUM(E172+E171+E163)</f>
        <v>4786000</v>
      </c>
      <c r="F173" s="10">
        <f>SUM(F171:F172)</f>
        <v>98480</v>
      </c>
      <c r="G173" s="10">
        <f>SUM(G171:G172)</f>
        <v>84750</v>
      </c>
      <c r="H173" s="10">
        <f>SUM(H171:H172)</f>
        <v>68580</v>
      </c>
      <c r="I173" s="10">
        <v>43340</v>
      </c>
      <c r="J173" s="10">
        <f>SUM(J171:J172)</f>
        <v>115666</v>
      </c>
      <c r="K173" s="11">
        <v>191732</v>
      </c>
      <c r="L173" s="10">
        <f>SUM(F173:K173)</f>
        <v>602548</v>
      </c>
      <c r="M173" s="12">
        <f>E173-(SUM(F173:K173))</f>
        <v>4183452</v>
      </c>
    </row>
    <row r="174" spans="1:13" ht="21.75" thickTop="1">
      <c r="A174" s="8" t="s">
        <v>91</v>
      </c>
      <c r="B174" s="4"/>
      <c r="C174" s="4"/>
      <c r="D174" s="4"/>
      <c r="E174" s="4"/>
      <c r="F174" s="4"/>
      <c r="G174" s="4"/>
      <c r="H174" s="21"/>
      <c r="I174" s="4"/>
      <c r="J174" s="4"/>
      <c r="K174" s="4"/>
      <c r="L174" s="4"/>
      <c r="M174" s="4"/>
    </row>
    <row r="175" spans="1:13" ht="21">
      <c r="A175" s="8" t="s">
        <v>92</v>
      </c>
      <c r="B175" s="4"/>
      <c r="C175" s="4"/>
      <c r="D175" s="4"/>
      <c r="E175" s="4"/>
      <c r="F175" s="4"/>
      <c r="G175" s="4"/>
      <c r="H175" s="21"/>
      <c r="I175" s="4"/>
      <c r="J175" s="4"/>
      <c r="K175" s="4"/>
      <c r="L175" s="4"/>
      <c r="M175" s="4"/>
    </row>
    <row r="176" spans="1:13" ht="21">
      <c r="A176" s="5" t="s">
        <v>93</v>
      </c>
      <c r="B176" s="5">
        <v>20000</v>
      </c>
      <c r="C176" s="5"/>
      <c r="D176" s="5"/>
      <c r="E176" s="5">
        <f>SUM(B176-C176)+D176</f>
        <v>20000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f>SUM(F176:K176)</f>
        <v>0</v>
      </c>
      <c r="M176" s="7">
        <f>SUM(E176-L176)</f>
        <v>20000</v>
      </c>
    </row>
    <row r="177" spans="1:13" ht="21">
      <c r="A177" s="6" t="s">
        <v>94</v>
      </c>
      <c r="B177" s="5">
        <v>15000</v>
      </c>
      <c r="C177" s="5"/>
      <c r="D177" s="5"/>
      <c r="E177" s="5">
        <f>SUM(B177-C177)+D177</f>
        <v>15000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f>SUM(F177:K177)</f>
        <v>0</v>
      </c>
      <c r="M177" s="7">
        <f>SUM(E177-L177)</f>
        <v>15000</v>
      </c>
    </row>
    <row r="178" spans="1:13" s="27" customFormat="1" ht="21.75" thickBot="1">
      <c r="A178" s="40" t="s">
        <v>169</v>
      </c>
      <c r="B178" s="10">
        <f>SUM(B176:B177)</f>
        <v>35000</v>
      </c>
      <c r="C178" s="10">
        <f>SUM(C176:C177)</f>
        <v>0</v>
      </c>
      <c r="D178" s="10">
        <f>SUM(D176:D177)</f>
        <v>0</v>
      </c>
      <c r="E178" s="10">
        <f aca="true" t="shared" si="21" ref="E178:M178">SUM(E176:E177)</f>
        <v>35000</v>
      </c>
      <c r="F178" s="10">
        <f t="shared" si="21"/>
        <v>0</v>
      </c>
      <c r="G178" s="10">
        <f>SUM(G176:G177)</f>
        <v>0</v>
      </c>
      <c r="H178" s="10">
        <f>SUM(H176:H177)</f>
        <v>0</v>
      </c>
      <c r="I178" s="10">
        <f>SUM(I176:I177)</f>
        <v>0</v>
      </c>
      <c r="J178" s="10">
        <f>SUM(J176:J177)</f>
        <v>0</v>
      </c>
      <c r="K178" s="10">
        <f>SUM(K176:K177)</f>
        <v>0</v>
      </c>
      <c r="L178" s="10">
        <f t="shared" si="21"/>
        <v>0</v>
      </c>
      <c r="M178" s="10">
        <f t="shared" si="21"/>
        <v>35000</v>
      </c>
    </row>
    <row r="179" spans="1:13" ht="21.75" thickTop="1">
      <c r="A179" s="8" t="s">
        <v>95</v>
      </c>
      <c r="B179" s="4"/>
      <c r="C179" s="4"/>
      <c r="D179" s="4"/>
      <c r="E179" s="4"/>
      <c r="F179" s="4"/>
      <c r="G179" s="4"/>
      <c r="H179" s="21"/>
      <c r="I179" s="21"/>
      <c r="J179" s="21"/>
      <c r="K179" s="4"/>
      <c r="L179" s="4"/>
      <c r="M179" s="4"/>
    </row>
    <row r="180" spans="1:13" ht="21">
      <c r="A180" s="5" t="s">
        <v>96</v>
      </c>
      <c r="B180" s="5">
        <v>20000</v>
      </c>
      <c r="C180" s="5"/>
      <c r="D180" s="5"/>
      <c r="E180" s="5">
        <f>SUM(B180-C180)+D180</f>
        <v>20000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f>SUM(F180:K180)</f>
        <v>0</v>
      </c>
      <c r="M180" s="7">
        <f>SUM(E180-L180)</f>
        <v>20000</v>
      </c>
    </row>
    <row r="181" spans="1:13" ht="21">
      <c r="A181" s="5" t="s">
        <v>97</v>
      </c>
      <c r="B181" s="5">
        <v>40000</v>
      </c>
      <c r="C181" s="5"/>
      <c r="D181" s="5"/>
      <c r="E181" s="5">
        <f>SUM(B181-C181)+D181</f>
        <v>40000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f>SUM(F181:K181)</f>
        <v>0</v>
      </c>
      <c r="M181" s="7">
        <f>SUM(E181-L181)</f>
        <v>40000</v>
      </c>
    </row>
    <row r="182" spans="1:13" s="27" customFormat="1" ht="21.75" thickBot="1">
      <c r="A182" s="62" t="s">
        <v>170</v>
      </c>
      <c r="B182" s="10">
        <f aca="true" t="shared" si="22" ref="B182:G182">SUM(B180:B181)</f>
        <v>60000</v>
      </c>
      <c r="C182" s="10">
        <f t="shared" si="22"/>
        <v>0</v>
      </c>
      <c r="D182" s="10">
        <f t="shared" si="22"/>
        <v>0</v>
      </c>
      <c r="E182" s="10">
        <f t="shared" si="22"/>
        <v>60000</v>
      </c>
      <c r="F182" s="10">
        <f t="shared" si="22"/>
        <v>0</v>
      </c>
      <c r="G182" s="10">
        <f t="shared" si="22"/>
        <v>0</v>
      </c>
      <c r="H182" s="10">
        <f>SUM(H180:H181)</f>
        <v>0</v>
      </c>
      <c r="I182" s="10">
        <f>SUM(I180:I181)</f>
        <v>0</v>
      </c>
      <c r="J182" s="10">
        <f>SUM(J180:J181)</f>
        <v>0</v>
      </c>
      <c r="K182" s="10">
        <f>SUM(K180:K181)</f>
        <v>0</v>
      </c>
      <c r="L182" s="10">
        <f>SUM(F182:K182)</f>
        <v>0</v>
      </c>
      <c r="M182" s="12">
        <f>E182-(SUM(F182:K182))</f>
        <v>60000</v>
      </c>
    </row>
    <row r="183" spans="1:13" s="27" customFormat="1" ht="21.75" thickTop="1">
      <c r="A183" s="9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61"/>
    </row>
    <row r="184" spans="1:13" s="27" customFormat="1" ht="21.75" thickBot="1">
      <c r="A184" s="72" t="s">
        <v>170</v>
      </c>
      <c r="B184" s="10">
        <f aca="true" t="shared" si="23" ref="B184:H184">SUM(B182+B178)</f>
        <v>95000</v>
      </c>
      <c r="C184" s="10">
        <f t="shared" si="23"/>
        <v>0</v>
      </c>
      <c r="D184" s="10">
        <f t="shared" si="23"/>
        <v>0</v>
      </c>
      <c r="E184" s="10">
        <f t="shared" si="23"/>
        <v>95000</v>
      </c>
      <c r="F184" s="10">
        <f t="shared" si="23"/>
        <v>0</v>
      </c>
      <c r="G184" s="10">
        <f t="shared" si="23"/>
        <v>0</v>
      </c>
      <c r="H184" s="10">
        <f t="shared" si="23"/>
        <v>0</v>
      </c>
      <c r="I184" s="10">
        <f>SUM(I182+I178)</f>
        <v>0</v>
      </c>
      <c r="J184" s="10">
        <f>SUM(J182+J178)</f>
        <v>0</v>
      </c>
      <c r="K184" s="10">
        <f>SUM(K182+K178)</f>
        <v>0</v>
      </c>
      <c r="L184" s="10">
        <f>SUM(F184:K184)</f>
        <v>0</v>
      </c>
      <c r="M184" s="12">
        <f>SUM(M182+M178)</f>
        <v>95000</v>
      </c>
    </row>
    <row r="185" spans="1:13" s="27" customFormat="1" ht="21.75" thickTop="1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8"/>
    </row>
    <row r="186" spans="1:13" s="27" customFormat="1" ht="21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8"/>
    </row>
    <row r="187" spans="1:13" s="27" customFormat="1" ht="21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8"/>
    </row>
    <row r="188" spans="1:13" s="27" customFormat="1" ht="21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8"/>
    </row>
    <row r="189" spans="1:13" s="27" customFormat="1" ht="2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8"/>
    </row>
    <row r="190" spans="1:13" s="32" customFormat="1" ht="21">
      <c r="A190" s="16"/>
      <c r="B190" s="17"/>
      <c r="C190" s="17"/>
      <c r="D190" s="17"/>
      <c r="E190" s="17"/>
      <c r="F190" s="17"/>
      <c r="G190" s="30"/>
      <c r="H190" s="31"/>
      <c r="I190" s="30"/>
      <c r="J190" s="30"/>
      <c r="K190" s="30"/>
      <c r="L190" s="17"/>
      <c r="M190" s="30"/>
    </row>
    <row r="191" spans="1:13" ht="26.25">
      <c r="A191" s="98" t="s">
        <v>49</v>
      </c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</row>
    <row r="192" spans="1:13" ht="26.25">
      <c r="A192" s="98" t="s">
        <v>9</v>
      </c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</row>
    <row r="193" ht="26.25">
      <c r="A193" s="1"/>
    </row>
    <row r="194" spans="1:13" ht="21">
      <c r="A194" s="101" t="s">
        <v>0</v>
      </c>
      <c r="B194" s="101" t="s">
        <v>1</v>
      </c>
      <c r="C194" s="101" t="s">
        <v>2</v>
      </c>
      <c r="D194" s="101" t="s">
        <v>3</v>
      </c>
      <c r="E194" s="101" t="s">
        <v>4</v>
      </c>
      <c r="F194" s="101" t="s">
        <v>178</v>
      </c>
      <c r="G194" s="101"/>
      <c r="H194" s="101"/>
      <c r="I194" s="101"/>
      <c r="J194" s="101"/>
      <c r="K194" s="101"/>
      <c r="L194" s="101" t="s">
        <v>5</v>
      </c>
      <c r="M194" s="101" t="s">
        <v>6</v>
      </c>
    </row>
    <row r="195" spans="1:13" ht="21.75" thickBot="1">
      <c r="A195" s="102"/>
      <c r="B195" s="102"/>
      <c r="C195" s="102"/>
      <c r="D195" s="102"/>
      <c r="E195" s="102"/>
      <c r="F195" s="20" t="s">
        <v>371</v>
      </c>
      <c r="G195" s="20" t="s">
        <v>372</v>
      </c>
      <c r="H195" s="20" t="s">
        <v>381</v>
      </c>
      <c r="I195" s="20" t="s">
        <v>382</v>
      </c>
      <c r="J195" s="20" t="s">
        <v>383</v>
      </c>
      <c r="K195" s="20" t="s">
        <v>384</v>
      </c>
      <c r="L195" s="102"/>
      <c r="M195" s="102"/>
    </row>
    <row r="196" spans="1:13" ht="21.75" thickTop="1">
      <c r="A196" s="22" t="s">
        <v>28</v>
      </c>
      <c r="B196" s="4"/>
      <c r="C196" s="4"/>
      <c r="D196" s="4"/>
      <c r="E196" s="4"/>
      <c r="F196" s="4"/>
      <c r="G196" s="4"/>
      <c r="H196" s="21"/>
      <c r="I196" s="4"/>
      <c r="J196" s="4"/>
      <c r="K196" s="4"/>
      <c r="L196" s="4"/>
      <c r="M196" s="4"/>
    </row>
    <row r="197" spans="1:13" ht="21">
      <c r="A197" s="8" t="s">
        <v>98</v>
      </c>
      <c r="B197" s="4"/>
      <c r="C197" s="4"/>
      <c r="D197" s="4"/>
      <c r="E197" s="4"/>
      <c r="F197" s="4"/>
      <c r="G197" s="4"/>
      <c r="H197" s="21"/>
      <c r="I197" s="4"/>
      <c r="J197" s="4"/>
      <c r="K197" s="4"/>
      <c r="L197" s="4"/>
      <c r="M197" s="4"/>
    </row>
    <row r="198" spans="1:13" ht="21">
      <c r="A198" s="50" t="s">
        <v>99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21">
      <c r="A199" s="5" t="s">
        <v>100</v>
      </c>
      <c r="B199" s="5">
        <v>28000</v>
      </c>
      <c r="C199" s="5"/>
      <c r="D199" s="5">
        <v>50000</v>
      </c>
      <c r="E199" s="5">
        <f>SUM(B199-C199+D199)</f>
        <v>78000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f aca="true" t="shared" si="24" ref="L199:L207">SUM(K199)</f>
        <v>0</v>
      </c>
      <c r="M199" s="7">
        <f>SUM(E199-L199)</f>
        <v>78000</v>
      </c>
    </row>
    <row r="200" spans="1:13" ht="21">
      <c r="A200" s="5" t="s">
        <v>101</v>
      </c>
      <c r="B200" s="5">
        <v>48000</v>
      </c>
      <c r="C200" s="5"/>
      <c r="D200" s="5"/>
      <c r="E200" s="5">
        <f>SUM(B200-C200)+D200</f>
        <v>48000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36000</v>
      </c>
      <c r="L200" s="5">
        <f t="shared" si="24"/>
        <v>36000</v>
      </c>
      <c r="M200" s="7">
        <f>SUM(E200-L200)</f>
        <v>12000</v>
      </c>
    </row>
    <row r="201" spans="1:13" ht="21">
      <c r="A201" s="5" t="s">
        <v>102</v>
      </c>
      <c r="B201" s="24">
        <v>10000</v>
      </c>
      <c r="C201" s="24"/>
      <c r="D201" s="24"/>
      <c r="E201" s="5">
        <f aca="true" t="shared" si="25" ref="E201:E206">SUM(B201-C201)+D201</f>
        <v>10000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f t="shared" si="24"/>
        <v>0</v>
      </c>
      <c r="M201" s="7">
        <f aca="true" t="shared" si="26" ref="M201:M206">SUM(E201-L201)</f>
        <v>10000</v>
      </c>
    </row>
    <row r="202" spans="1:13" ht="21">
      <c r="A202" s="5" t="s">
        <v>103</v>
      </c>
      <c r="B202" s="24">
        <v>50000</v>
      </c>
      <c r="C202" s="24"/>
      <c r="D202" s="24"/>
      <c r="E202" s="5">
        <f t="shared" si="25"/>
        <v>50000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f t="shared" si="24"/>
        <v>0</v>
      </c>
      <c r="M202" s="7">
        <f t="shared" si="26"/>
        <v>50000</v>
      </c>
    </row>
    <row r="203" spans="1:13" ht="21">
      <c r="A203" s="5" t="s">
        <v>104</v>
      </c>
      <c r="B203" s="24">
        <v>20000</v>
      </c>
      <c r="C203" s="24"/>
      <c r="D203" s="24">
        <v>5000</v>
      </c>
      <c r="E203" s="5">
        <f t="shared" si="25"/>
        <v>25000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24000</v>
      </c>
      <c r="L203" s="5">
        <f t="shared" si="24"/>
        <v>24000</v>
      </c>
      <c r="M203" s="7">
        <f t="shared" si="26"/>
        <v>1000</v>
      </c>
    </row>
    <row r="204" spans="1:13" ht="21">
      <c r="A204" s="5" t="s">
        <v>105</v>
      </c>
      <c r="B204" s="24">
        <v>25000</v>
      </c>
      <c r="C204" s="24"/>
      <c r="D204" s="24"/>
      <c r="E204" s="5">
        <f t="shared" si="25"/>
        <v>25000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1840</v>
      </c>
      <c r="L204" s="5">
        <f t="shared" si="24"/>
        <v>1840</v>
      </c>
      <c r="M204" s="7">
        <f t="shared" si="26"/>
        <v>23160</v>
      </c>
    </row>
    <row r="205" spans="1:13" ht="21">
      <c r="A205" s="5" t="s">
        <v>106</v>
      </c>
      <c r="B205" s="24">
        <v>5000</v>
      </c>
      <c r="C205" s="24">
        <v>5000</v>
      </c>
      <c r="D205" s="24"/>
      <c r="E205" s="5">
        <f t="shared" si="25"/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f t="shared" si="24"/>
        <v>0</v>
      </c>
      <c r="M205" s="7">
        <f t="shared" si="26"/>
        <v>0</v>
      </c>
    </row>
    <row r="206" spans="1:13" ht="21">
      <c r="A206" s="5" t="s">
        <v>107</v>
      </c>
      <c r="B206" s="24">
        <v>5000</v>
      </c>
      <c r="C206" s="24"/>
      <c r="D206" s="24"/>
      <c r="E206" s="5">
        <f t="shared" si="25"/>
        <v>5000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f t="shared" si="24"/>
        <v>0</v>
      </c>
      <c r="M206" s="7">
        <f t="shared" si="26"/>
        <v>5000</v>
      </c>
    </row>
    <row r="207" spans="1:13" s="27" customFormat="1" ht="21.75" thickBot="1">
      <c r="A207" s="40" t="s">
        <v>301</v>
      </c>
      <c r="B207" s="10">
        <f aca="true" t="shared" si="27" ref="B207:G207">SUM(B199:B206)</f>
        <v>191000</v>
      </c>
      <c r="C207" s="10">
        <f t="shared" si="27"/>
        <v>5000</v>
      </c>
      <c r="D207" s="10">
        <f t="shared" si="27"/>
        <v>55000</v>
      </c>
      <c r="E207" s="10">
        <f t="shared" si="27"/>
        <v>241000</v>
      </c>
      <c r="F207" s="10">
        <f t="shared" si="27"/>
        <v>0</v>
      </c>
      <c r="G207" s="10">
        <f t="shared" si="27"/>
        <v>0</v>
      </c>
      <c r="H207" s="10">
        <f>SUM(H199:H206)</f>
        <v>0</v>
      </c>
      <c r="I207" s="10">
        <f>SUM(I199:I206)</f>
        <v>0</v>
      </c>
      <c r="J207" s="10">
        <f>SUM(J199:J206)</f>
        <v>0</v>
      </c>
      <c r="K207" s="10">
        <f>SUM(K199:K206)</f>
        <v>61840</v>
      </c>
      <c r="L207" s="10">
        <f t="shared" si="24"/>
        <v>61840</v>
      </c>
      <c r="M207" s="10">
        <f>SUM(M199:M206)</f>
        <v>179160</v>
      </c>
    </row>
    <row r="208" spans="1:13" ht="21.75" thickTop="1">
      <c r="A208" s="8" t="s">
        <v>108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ht="21">
      <c r="A209" s="5" t="s">
        <v>109</v>
      </c>
      <c r="B209" s="5">
        <v>150000</v>
      </c>
      <c r="C209" s="5"/>
      <c r="D209" s="5"/>
      <c r="E209" s="5">
        <f>SUM(B209-C209)+D209</f>
        <v>150000</v>
      </c>
      <c r="F209" s="5">
        <v>3000</v>
      </c>
      <c r="G209" s="5">
        <v>8000</v>
      </c>
      <c r="H209" s="5">
        <v>85000</v>
      </c>
      <c r="I209" s="5">
        <v>0</v>
      </c>
      <c r="J209" s="5">
        <v>0</v>
      </c>
      <c r="K209" s="5">
        <v>20500</v>
      </c>
      <c r="L209" s="5">
        <f>SUM(F209:K209)</f>
        <v>116500</v>
      </c>
      <c r="M209" s="7">
        <f>SUM(E209-L209)</f>
        <v>33500</v>
      </c>
    </row>
    <row r="210" spans="1:13" ht="21">
      <c r="A210" s="5" t="s">
        <v>110</v>
      </c>
      <c r="B210" s="5">
        <v>24000</v>
      </c>
      <c r="C210" s="5"/>
      <c r="D210" s="5"/>
      <c r="E210" s="5">
        <f>SUM(B210-C210)+D210</f>
        <v>24000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f>SUM(F210:K210)</f>
        <v>0</v>
      </c>
      <c r="M210" s="7">
        <f>SUM(E210-L210)</f>
        <v>24000</v>
      </c>
    </row>
    <row r="211" spans="1:13" s="27" customFormat="1" ht="21.75" thickBot="1">
      <c r="A211" s="58" t="s">
        <v>302</v>
      </c>
      <c r="B211" s="10">
        <f>SUM(B209:B210)</f>
        <v>174000</v>
      </c>
      <c r="C211" s="10">
        <f>SUM(C209:C210)</f>
        <v>0</v>
      </c>
      <c r="D211" s="10">
        <f>SUM(D209:D210)</f>
        <v>0</v>
      </c>
      <c r="E211" s="10">
        <f aca="true" t="shared" si="28" ref="E211:M211">SUM(E209:E210)</f>
        <v>174000</v>
      </c>
      <c r="F211" s="10">
        <f t="shared" si="28"/>
        <v>3000</v>
      </c>
      <c r="G211" s="10">
        <f t="shared" si="28"/>
        <v>8000</v>
      </c>
      <c r="H211" s="10">
        <f>SUM(H209:H210)</f>
        <v>85000</v>
      </c>
      <c r="I211" s="10">
        <v>0</v>
      </c>
      <c r="J211" s="10">
        <v>0</v>
      </c>
      <c r="K211" s="10">
        <f>SUM(K209:K210)</f>
        <v>20500</v>
      </c>
      <c r="L211" s="10">
        <f t="shared" si="28"/>
        <v>116500</v>
      </c>
      <c r="M211" s="10">
        <f t="shared" si="28"/>
        <v>57500</v>
      </c>
    </row>
    <row r="212" spans="1:13" s="32" customFormat="1" ht="21.75" thickTop="1">
      <c r="A212" s="9"/>
      <c r="B212" s="33"/>
      <c r="C212" s="33"/>
      <c r="D212" s="33"/>
      <c r="E212" s="33"/>
      <c r="F212" s="33"/>
      <c r="G212" s="59"/>
      <c r="H212" s="59"/>
      <c r="I212" s="59"/>
      <c r="J212" s="59"/>
      <c r="K212" s="59"/>
      <c r="L212" s="33"/>
      <c r="M212" s="59"/>
    </row>
    <row r="213" spans="1:13" s="45" customFormat="1" ht="21.75" thickBot="1">
      <c r="A213" s="72" t="s">
        <v>303</v>
      </c>
      <c r="B213" s="10">
        <f aca="true" t="shared" si="29" ref="B213:I213">SUM(B211+B207)</f>
        <v>365000</v>
      </c>
      <c r="C213" s="10">
        <f t="shared" si="29"/>
        <v>5000</v>
      </c>
      <c r="D213" s="10">
        <f t="shared" si="29"/>
        <v>55000</v>
      </c>
      <c r="E213" s="10">
        <f t="shared" si="29"/>
        <v>415000</v>
      </c>
      <c r="F213" s="10">
        <f t="shared" si="29"/>
        <v>3000</v>
      </c>
      <c r="G213" s="10">
        <f t="shared" si="29"/>
        <v>8000</v>
      </c>
      <c r="H213" s="10">
        <f t="shared" si="29"/>
        <v>85000</v>
      </c>
      <c r="I213" s="10">
        <f t="shared" si="29"/>
        <v>0</v>
      </c>
      <c r="J213" s="10">
        <f>SUM(J211+J207)</f>
        <v>0</v>
      </c>
      <c r="K213" s="10">
        <f>SUM(K211+K207)</f>
        <v>82340</v>
      </c>
      <c r="L213" s="10">
        <f>SUM(L211+L207)</f>
        <v>178340</v>
      </c>
      <c r="M213" s="10">
        <f>SUM(M211+M207)</f>
        <v>236660</v>
      </c>
    </row>
    <row r="214" spans="1:13" s="32" customFormat="1" ht="21.75" thickTop="1">
      <c r="A214" s="16"/>
      <c r="B214" s="17"/>
      <c r="C214" s="17"/>
      <c r="D214" s="17"/>
      <c r="E214" s="17"/>
      <c r="F214" s="17"/>
      <c r="G214" s="30"/>
      <c r="H214" s="31"/>
      <c r="I214" s="30"/>
      <c r="J214" s="30"/>
      <c r="K214" s="30"/>
      <c r="L214" s="17"/>
      <c r="M214" s="30"/>
    </row>
    <row r="215" spans="1:13" s="32" customFormat="1" ht="21">
      <c r="A215" s="16"/>
      <c r="B215" s="17"/>
      <c r="C215" s="17"/>
      <c r="D215" s="17"/>
      <c r="E215" s="17"/>
      <c r="F215" s="17"/>
      <c r="G215" s="30"/>
      <c r="H215" s="31"/>
      <c r="I215" s="30"/>
      <c r="J215" s="30"/>
      <c r="K215" s="30"/>
      <c r="L215" s="17"/>
      <c r="M215" s="30"/>
    </row>
    <row r="216" spans="1:13" s="32" customFormat="1" ht="21">
      <c r="A216" s="16"/>
      <c r="B216" s="17"/>
      <c r="C216" s="17"/>
      <c r="D216" s="17"/>
      <c r="E216" s="17"/>
      <c r="F216" s="17"/>
      <c r="G216" s="30"/>
      <c r="H216" s="31"/>
      <c r="I216" s="30"/>
      <c r="J216" s="30"/>
      <c r="K216" s="30"/>
      <c r="L216" s="17"/>
      <c r="M216" s="30"/>
    </row>
    <row r="217" spans="1:13" s="32" customFormat="1" ht="21">
      <c r="A217" s="16"/>
      <c r="B217" s="17"/>
      <c r="C217" s="17"/>
      <c r="D217" s="17"/>
      <c r="E217" s="17"/>
      <c r="F217" s="17"/>
      <c r="G217" s="30"/>
      <c r="H217" s="31"/>
      <c r="I217" s="30"/>
      <c r="J217" s="30"/>
      <c r="K217" s="30"/>
      <c r="L217" s="17"/>
      <c r="M217" s="30"/>
    </row>
    <row r="218" spans="1:13" s="41" customFormat="1" ht="24" customHeight="1">
      <c r="A218" s="98" t="s">
        <v>49</v>
      </c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</row>
    <row r="219" spans="1:13" s="41" customFormat="1" ht="26.25">
      <c r="A219" s="103" t="s">
        <v>10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ht="21">
      <c r="A220" s="101" t="s">
        <v>0</v>
      </c>
      <c r="B220" s="101" t="s">
        <v>1</v>
      </c>
      <c r="C220" s="101" t="s">
        <v>2</v>
      </c>
      <c r="D220" s="101" t="s">
        <v>3</v>
      </c>
      <c r="E220" s="101" t="s">
        <v>4</v>
      </c>
      <c r="F220" s="101" t="s">
        <v>178</v>
      </c>
      <c r="G220" s="101"/>
      <c r="H220" s="101"/>
      <c r="I220" s="101"/>
      <c r="J220" s="101"/>
      <c r="K220" s="101"/>
      <c r="L220" s="101" t="s">
        <v>5</v>
      </c>
      <c r="M220" s="101" t="s">
        <v>6</v>
      </c>
    </row>
    <row r="221" spans="1:13" ht="21.75" thickBot="1">
      <c r="A221" s="102"/>
      <c r="B221" s="102"/>
      <c r="C221" s="102"/>
      <c r="D221" s="102"/>
      <c r="E221" s="102"/>
      <c r="F221" s="20" t="s">
        <v>371</v>
      </c>
      <c r="G221" s="20" t="s">
        <v>372</v>
      </c>
      <c r="H221" s="20" t="s">
        <v>381</v>
      </c>
      <c r="I221" s="20" t="s">
        <v>382</v>
      </c>
      <c r="J221" s="20" t="s">
        <v>383</v>
      </c>
      <c r="K221" s="20" t="s">
        <v>384</v>
      </c>
      <c r="L221" s="102"/>
      <c r="M221" s="102"/>
    </row>
    <row r="222" spans="1:13" s="27" customFormat="1" ht="21.75" thickTop="1">
      <c r="A222" s="3" t="s">
        <v>11</v>
      </c>
      <c r="B222" s="33"/>
      <c r="C222" s="33"/>
      <c r="D222" s="33"/>
      <c r="E222" s="33"/>
      <c r="F222" s="33"/>
      <c r="G222" s="33"/>
      <c r="H222" s="34"/>
      <c r="I222" s="33"/>
      <c r="J222" s="33"/>
      <c r="K222" s="8"/>
      <c r="L222" s="33"/>
      <c r="M222" s="33"/>
    </row>
    <row r="223" spans="1:13" s="29" customFormat="1" ht="21">
      <c r="A223" s="33" t="s">
        <v>46</v>
      </c>
      <c r="B223" s="4"/>
      <c r="C223" s="4"/>
      <c r="D223" s="4"/>
      <c r="E223" s="4"/>
      <c r="F223" s="4"/>
      <c r="G223" s="4"/>
      <c r="H223" s="21"/>
      <c r="I223" s="4"/>
      <c r="J223" s="4"/>
      <c r="K223" s="5"/>
      <c r="L223" s="4"/>
      <c r="M223" s="4"/>
    </row>
    <row r="224" spans="1:13" s="29" customFormat="1" ht="18.75" customHeight="1">
      <c r="A224" s="8" t="s">
        <v>179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29" customFormat="1" ht="18.75" customHeight="1">
      <c r="A225" s="5" t="s">
        <v>180</v>
      </c>
      <c r="B225" s="4">
        <v>40000</v>
      </c>
      <c r="C225" s="4"/>
      <c r="D225" s="4"/>
      <c r="E225" s="4">
        <f>SUM(B225-C225+D225)</f>
        <v>40000</v>
      </c>
      <c r="F225" s="4">
        <v>0</v>
      </c>
      <c r="G225" s="4">
        <v>1200</v>
      </c>
      <c r="H225" s="21">
        <v>1200</v>
      </c>
      <c r="I225" s="21">
        <v>2400</v>
      </c>
      <c r="J225" s="21">
        <v>0</v>
      </c>
      <c r="K225" s="4">
        <v>0</v>
      </c>
      <c r="L225" s="4">
        <f>SUM(F225:K225)</f>
        <v>4800</v>
      </c>
      <c r="M225" s="4">
        <f>SUM(E225-L225)</f>
        <v>35200</v>
      </c>
    </row>
    <row r="226" spans="1:13" s="29" customFormat="1" ht="18.75" customHeight="1">
      <c r="A226" s="5" t="s">
        <v>181</v>
      </c>
      <c r="B226" s="4">
        <v>11000</v>
      </c>
      <c r="C226" s="4"/>
      <c r="D226" s="4"/>
      <c r="E226" s="4">
        <f>SUM(B226-C226+D226)</f>
        <v>11000</v>
      </c>
      <c r="F226" s="4">
        <v>0</v>
      </c>
      <c r="G226" s="4">
        <v>11000</v>
      </c>
      <c r="H226" s="21">
        <v>0</v>
      </c>
      <c r="I226" s="21">
        <v>0</v>
      </c>
      <c r="J226" s="21">
        <v>0</v>
      </c>
      <c r="K226" s="4">
        <v>0</v>
      </c>
      <c r="L226" s="4">
        <f aca="true" t="shared" si="30" ref="L226:L232">SUM(F226:K226)</f>
        <v>11000</v>
      </c>
      <c r="M226" s="4">
        <f>SUM(E226-L226)</f>
        <v>0</v>
      </c>
    </row>
    <row r="227" spans="1:13" s="29" customFormat="1" ht="21">
      <c r="A227" s="8" t="s">
        <v>182</v>
      </c>
      <c r="B227" s="4"/>
      <c r="C227" s="4"/>
      <c r="D227" s="4"/>
      <c r="E227" s="4"/>
      <c r="F227" s="4"/>
      <c r="G227" s="4"/>
      <c r="H227" s="21"/>
      <c r="I227" s="4"/>
      <c r="J227" s="4"/>
      <c r="K227" s="4"/>
      <c r="L227" s="4">
        <f t="shared" si="30"/>
        <v>0</v>
      </c>
      <c r="M227" s="4"/>
    </row>
    <row r="228" spans="1:13" s="29" customFormat="1" ht="18.75" customHeight="1">
      <c r="A228" s="5" t="s">
        <v>183</v>
      </c>
      <c r="B228" s="4">
        <v>45000</v>
      </c>
      <c r="C228" s="4">
        <v>20000</v>
      </c>
      <c r="D228" s="4"/>
      <c r="E228" s="4">
        <f>SUM(B228-C228+D228)</f>
        <v>25000</v>
      </c>
      <c r="F228" s="4">
        <v>7200</v>
      </c>
      <c r="G228" s="4">
        <v>3000</v>
      </c>
      <c r="H228" s="21">
        <v>0</v>
      </c>
      <c r="I228" s="21">
        <v>0</v>
      </c>
      <c r="J228" s="21">
        <v>4792</v>
      </c>
      <c r="K228" s="4">
        <v>0</v>
      </c>
      <c r="L228" s="4">
        <f t="shared" si="30"/>
        <v>14992</v>
      </c>
      <c r="M228" s="4">
        <f>SUM(E228-L228)</f>
        <v>10008</v>
      </c>
    </row>
    <row r="229" spans="1:13" s="29" customFormat="1" ht="18.75" customHeight="1">
      <c r="A229" s="5" t="s">
        <v>184</v>
      </c>
      <c r="B229" s="4">
        <v>3700</v>
      </c>
      <c r="C229" s="4"/>
      <c r="D229" s="4"/>
      <c r="E229" s="4">
        <f>SUM(B229-C229+D229)</f>
        <v>3700</v>
      </c>
      <c r="F229" s="4">
        <v>0</v>
      </c>
      <c r="G229" s="4">
        <v>0</v>
      </c>
      <c r="H229" s="21">
        <v>0</v>
      </c>
      <c r="I229" s="21">
        <v>0</v>
      </c>
      <c r="J229" s="21">
        <v>0</v>
      </c>
      <c r="K229" s="4">
        <v>0</v>
      </c>
      <c r="L229" s="4">
        <f t="shared" si="30"/>
        <v>0</v>
      </c>
      <c r="M229" s="4">
        <f>SUM(E229-L229)</f>
        <v>3700</v>
      </c>
    </row>
    <row r="230" spans="1:13" s="29" customFormat="1" ht="20.25" customHeight="1">
      <c r="A230" s="8" t="s">
        <v>185</v>
      </c>
      <c r="B230" s="4"/>
      <c r="C230" s="4"/>
      <c r="D230" s="4"/>
      <c r="E230" s="4"/>
      <c r="F230" s="4"/>
      <c r="G230" s="4"/>
      <c r="H230" s="21"/>
      <c r="I230" s="4"/>
      <c r="J230" s="4"/>
      <c r="K230" s="4"/>
      <c r="L230" s="4"/>
      <c r="M230" s="4"/>
    </row>
    <row r="231" spans="1:13" s="29" customFormat="1" ht="21">
      <c r="A231" s="5" t="s">
        <v>186</v>
      </c>
      <c r="B231" s="4">
        <v>12000</v>
      </c>
      <c r="C231" s="4"/>
      <c r="D231" s="4"/>
      <c r="E231" s="4">
        <f>SUM(B231-C231+D231)</f>
        <v>12000</v>
      </c>
      <c r="F231" s="4">
        <v>0</v>
      </c>
      <c r="G231" s="4">
        <v>0</v>
      </c>
      <c r="H231" s="21">
        <v>11700</v>
      </c>
      <c r="I231" s="21">
        <v>0</v>
      </c>
      <c r="J231" s="21">
        <v>0</v>
      </c>
      <c r="K231" s="4">
        <v>0</v>
      </c>
      <c r="L231" s="4">
        <f t="shared" si="30"/>
        <v>11700</v>
      </c>
      <c r="M231" s="4">
        <f>SUM(E231-L231)</f>
        <v>300</v>
      </c>
    </row>
    <row r="232" spans="1:13" s="27" customFormat="1" ht="21.75" thickBot="1">
      <c r="A232" s="9" t="s">
        <v>16</v>
      </c>
      <c r="B232" s="10">
        <f>SUM(B231+B229+B228+B226+B225)</f>
        <v>111700</v>
      </c>
      <c r="C232" s="10">
        <f>SUM(C231+C229+C228+C226+C225)</f>
        <v>20000</v>
      </c>
      <c r="D232" s="10">
        <f>SUM(D231+D229+D228+D226+D225)</f>
        <v>0</v>
      </c>
      <c r="E232" s="10">
        <f>SUM(B232+D232)-C232</f>
        <v>91700</v>
      </c>
      <c r="F232" s="10">
        <f>SUM(F225:F231)</f>
        <v>7200</v>
      </c>
      <c r="G232" s="10">
        <f>SUM(G225:G231)</f>
        <v>15200</v>
      </c>
      <c r="H232" s="10">
        <f>SUM(H225:H231)</f>
        <v>12900</v>
      </c>
      <c r="I232" s="10">
        <f>SUM(I225:I231)</f>
        <v>2400</v>
      </c>
      <c r="J232" s="10">
        <f>SUM(J225:J231)</f>
        <v>4792</v>
      </c>
      <c r="K232" s="10">
        <v>0</v>
      </c>
      <c r="L232" s="10">
        <f t="shared" si="30"/>
        <v>42492</v>
      </c>
      <c r="M232" s="10">
        <f>SUM(E232-L232)</f>
        <v>49208</v>
      </c>
    </row>
    <row r="233" spans="1:13" s="27" customFormat="1" ht="21.75" thickTop="1">
      <c r="A233" s="9"/>
      <c r="B233" s="26"/>
      <c r="C233" s="26"/>
      <c r="D233" s="26"/>
      <c r="E233" s="33"/>
      <c r="F233" s="26"/>
      <c r="G233" s="26"/>
      <c r="H233" s="26"/>
      <c r="I233" s="26"/>
      <c r="J233" s="26"/>
      <c r="K233" s="26"/>
      <c r="L233" s="43"/>
      <c r="M233" s="33"/>
    </row>
    <row r="234" spans="1:13" s="27" customFormat="1" ht="21">
      <c r="A234" s="35" t="s">
        <v>111</v>
      </c>
      <c r="B234" s="26"/>
      <c r="C234" s="26"/>
      <c r="D234" s="26"/>
      <c r="E234" s="8"/>
      <c r="F234" s="26"/>
      <c r="G234" s="26"/>
      <c r="H234" s="26"/>
      <c r="I234" s="26"/>
      <c r="J234" s="26"/>
      <c r="K234" s="26"/>
      <c r="L234" s="8"/>
      <c r="M234" s="8"/>
    </row>
    <row r="235" spans="1:13" s="29" customFormat="1" ht="21">
      <c r="A235" s="35" t="s">
        <v>112</v>
      </c>
      <c r="B235" s="24"/>
      <c r="C235" s="24"/>
      <c r="D235" s="24"/>
      <c r="E235" s="8"/>
      <c r="F235" s="24"/>
      <c r="G235" s="37"/>
      <c r="H235" s="37"/>
      <c r="I235" s="24"/>
      <c r="J235" s="24"/>
      <c r="K235" s="37"/>
      <c r="L235" s="5"/>
      <c r="M235" s="8"/>
    </row>
    <row r="236" spans="1:13" s="29" customFormat="1" ht="18.75" customHeight="1">
      <c r="A236" s="42" t="s">
        <v>187</v>
      </c>
      <c r="B236" s="5"/>
      <c r="C236" s="5"/>
      <c r="D236" s="5"/>
      <c r="E236" s="8"/>
      <c r="F236" s="5"/>
      <c r="G236" s="5"/>
      <c r="H236" s="5"/>
      <c r="I236" s="5"/>
      <c r="J236" s="5"/>
      <c r="K236" s="5"/>
      <c r="L236" s="5"/>
      <c r="M236" s="8"/>
    </row>
    <row r="237" spans="1:13" s="29" customFormat="1" ht="18.75" customHeight="1">
      <c r="A237" s="5" t="s">
        <v>188</v>
      </c>
      <c r="B237" s="5"/>
      <c r="C237" s="5"/>
      <c r="D237" s="5"/>
      <c r="E237" s="8"/>
      <c r="F237" s="5"/>
      <c r="G237" s="5"/>
      <c r="H237" s="5"/>
      <c r="I237" s="5"/>
      <c r="J237" s="5"/>
      <c r="K237" s="5"/>
      <c r="L237" s="5"/>
      <c r="M237" s="8"/>
    </row>
    <row r="238" spans="1:13" s="29" customFormat="1" ht="18.75" customHeight="1">
      <c r="A238" s="5" t="s">
        <v>189</v>
      </c>
      <c r="B238" s="5">
        <v>72000</v>
      </c>
      <c r="C238" s="5"/>
      <c r="D238" s="5"/>
      <c r="E238" s="52">
        <f aca="true" t="shared" si="31" ref="E238:E243">SUM(B238+D238)-C238</f>
        <v>72000</v>
      </c>
      <c r="F238" s="52">
        <v>0</v>
      </c>
      <c r="G238" s="52">
        <v>0</v>
      </c>
      <c r="H238" s="52">
        <v>60650</v>
      </c>
      <c r="I238" s="52">
        <v>0</v>
      </c>
      <c r="J238" s="52">
        <v>0</v>
      </c>
      <c r="K238" s="52">
        <v>0</v>
      </c>
      <c r="L238" s="52">
        <f>SUM(F238:K238)</f>
        <v>60650</v>
      </c>
      <c r="M238" s="52">
        <f>SUM(E238-L238)</f>
        <v>11350</v>
      </c>
    </row>
    <row r="239" spans="1:13" s="29" customFormat="1" ht="18.75" customHeight="1">
      <c r="A239" s="5" t="s">
        <v>190</v>
      </c>
      <c r="B239" s="5">
        <v>10000</v>
      </c>
      <c r="C239" s="5"/>
      <c r="D239" s="5"/>
      <c r="E239" s="52">
        <f t="shared" si="31"/>
        <v>10000</v>
      </c>
      <c r="F239" s="52">
        <v>0</v>
      </c>
      <c r="G239" s="52">
        <v>5140</v>
      </c>
      <c r="H239" s="52">
        <v>0</v>
      </c>
      <c r="I239" s="52">
        <v>0</v>
      </c>
      <c r="J239" s="52">
        <v>0</v>
      </c>
      <c r="K239" s="52">
        <v>4780</v>
      </c>
      <c r="L239" s="52">
        <f>SUM(F239:K239)</f>
        <v>9920</v>
      </c>
      <c r="M239" s="52">
        <f>SUM(E239-L239)</f>
        <v>80</v>
      </c>
    </row>
    <row r="240" spans="1:13" s="29" customFormat="1" ht="18.75" customHeight="1">
      <c r="A240" s="42" t="s">
        <v>191</v>
      </c>
      <c r="B240" s="5"/>
      <c r="C240" s="5"/>
      <c r="D240" s="5"/>
      <c r="E240" s="52"/>
      <c r="F240" s="52"/>
      <c r="G240" s="52"/>
      <c r="H240" s="52"/>
      <c r="I240" s="52"/>
      <c r="J240" s="52"/>
      <c r="K240" s="52"/>
      <c r="L240" s="52"/>
      <c r="M240" s="52"/>
    </row>
    <row r="241" spans="1:13" s="29" customFormat="1" ht="18.75" customHeight="1">
      <c r="A241" s="5" t="s">
        <v>192</v>
      </c>
      <c r="B241" s="5"/>
      <c r="C241" s="5"/>
      <c r="D241" s="5"/>
      <c r="E241" s="52"/>
      <c r="F241" s="52"/>
      <c r="G241" s="52"/>
      <c r="H241" s="52"/>
      <c r="I241" s="52"/>
      <c r="J241" s="52"/>
      <c r="K241" s="52"/>
      <c r="L241" s="52"/>
      <c r="M241" s="52"/>
    </row>
    <row r="242" spans="1:13" s="29" customFormat="1" ht="18.75" customHeight="1">
      <c r="A242" s="5" t="s">
        <v>193</v>
      </c>
      <c r="B242" s="5">
        <v>20000</v>
      </c>
      <c r="C242" s="5">
        <v>29000</v>
      </c>
      <c r="D242" s="5">
        <v>9000</v>
      </c>
      <c r="E242" s="52">
        <f t="shared" si="31"/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f>SUM(E242-L242)</f>
        <v>0</v>
      </c>
    </row>
    <row r="243" spans="1:13" s="27" customFormat="1" ht="21.75" thickBot="1">
      <c r="A243" s="9" t="s">
        <v>15</v>
      </c>
      <c r="B243" s="10">
        <f>SUM(B242+B239+B238)</f>
        <v>102000</v>
      </c>
      <c r="C243" s="10">
        <f>SUM(C242+C239+C238)</f>
        <v>29000</v>
      </c>
      <c r="D243" s="10">
        <f>SUM(D242+D239+D238)</f>
        <v>9000</v>
      </c>
      <c r="E243" s="10">
        <f t="shared" si="31"/>
        <v>82000</v>
      </c>
      <c r="F243" s="10">
        <f>SUM(F236:F242)</f>
        <v>0</v>
      </c>
      <c r="G243" s="10">
        <f>SUM(G236:G242)</f>
        <v>5140</v>
      </c>
      <c r="H243" s="10">
        <f>SUM(H238:H242)</f>
        <v>60650</v>
      </c>
      <c r="I243" s="10">
        <f>SUM(I236:I242)</f>
        <v>0</v>
      </c>
      <c r="J243" s="10">
        <f>SUM(J236:J242)</f>
        <v>0</v>
      </c>
      <c r="K243" s="10">
        <f>SUM(K236:K242)</f>
        <v>4780</v>
      </c>
      <c r="L243" s="10">
        <f>SUM(F243:K243)</f>
        <v>70570</v>
      </c>
      <c r="M243" s="10">
        <f>SUM(E243-L243)</f>
        <v>11430</v>
      </c>
    </row>
    <row r="244" spans="1:13" s="27" customFormat="1" ht="21.75" thickTop="1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</row>
    <row r="245" spans="1:13" s="27" customFormat="1" ht="21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</row>
    <row r="246" spans="1:13" s="27" customFormat="1" ht="21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</row>
    <row r="247" spans="1:13" s="41" customFormat="1" ht="24" customHeight="1">
      <c r="A247" s="98" t="s">
        <v>49</v>
      </c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</row>
    <row r="248" spans="1:13" s="41" customFormat="1" ht="26.25">
      <c r="A248" s="103" t="s">
        <v>10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21">
      <c r="A249" s="101" t="s">
        <v>0</v>
      </c>
      <c r="B249" s="101" t="s">
        <v>1</v>
      </c>
      <c r="C249" s="101" t="s">
        <v>2</v>
      </c>
      <c r="D249" s="101" t="s">
        <v>3</v>
      </c>
      <c r="E249" s="101" t="s">
        <v>4</v>
      </c>
      <c r="F249" s="101" t="s">
        <v>178</v>
      </c>
      <c r="G249" s="101"/>
      <c r="H249" s="101"/>
      <c r="I249" s="101"/>
      <c r="J249" s="101"/>
      <c r="K249" s="101"/>
      <c r="L249" s="101" t="s">
        <v>5</v>
      </c>
      <c r="M249" s="101" t="s">
        <v>6</v>
      </c>
    </row>
    <row r="250" spans="1:13" ht="21.75" thickBot="1">
      <c r="A250" s="102"/>
      <c r="B250" s="102"/>
      <c r="C250" s="102"/>
      <c r="D250" s="102"/>
      <c r="E250" s="102"/>
      <c r="F250" s="20" t="s">
        <v>371</v>
      </c>
      <c r="G250" s="20" t="s">
        <v>372</v>
      </c>
      <c r="H250" s="20" t="s">
        <v>381</v>
      </c>
      <c r="I250" s="20" t="s">
        <v>382</v>
      </c>
      <c r="J250" s="20" t="s">
        <v>383</v>
      </c>
      <c r="K250" s="20" t="s">
        <v>384</v>
      </c>
      <c r="L250" s="102"/>
      <c r="M250" s="102"/>
    </row>
    <row r="251" spans="1:13" s="27" customFormat="1" ht="21.75" thickTop="1">
      <c r="A251" s="3" t="s">
        <v>12</v>
      </c>
      <c r="B251" s="33"/>
      <c r="C251" s="33"/>
      <c r="D251" s="33"/>
      <c r="E251" s="33"/>
      <c r="F251" s="33"/>
      <c r="G251" s="33"/>
      <c r="H251" s="34"/>
      <c r="I251" s="33"/>
      <c r="J251" s="33"/>
      <c r="K251" s="8"/>
      <c r="L251" s="33"/>
      <c r="M251" s="33"/>
    </row>
    <row r="252" spans="1:13" s="29" customFormat="1" ht="21">
      <c r="A252" s="33" t="s">
        <v>46</v>
      </c>
      <c r="B252" s="4"/>
      <c r="C252" s="4"/>
      <c r="D252" s="4"/>
      <c r="E252" s="4"/>
      <c r="F252" s="4"/>
      <c r="G252" s="4"/>
      <c r="H252" s="21"/>
      <c r="I252" s="4"/>
      <c r="J252" s="4"/>
      <c r="K252" s="5"/>
      <c r="L252" s="4"/>
      <c r="M252" s="4"/>
    </row>
    <row r="253" spans="1:13" s="29" customFormat="1" ht="18.75" customHeight="1">
      <c r="A253" s="8" t="s">
        <v>179</v>
      </c>
      <c r="B253" s="4"/>
      <c r="C253" s="4"/>
      <c r="D253" s="4"/>
      <c r="E253" s="4"/>
      <c r="F253" s="4"/>
      <c r="G253" s="4"/>
      <c r="H253" s="21"/>
      <c r="I253" s="4"/>
      <c r="J253" s="4"/>
      <c r="K253" s="5"/>
      <c r="L253" s="4"/>
      <c r="M253" s="4"/>
    </row>
    <row r="254" spans="1:13" s="29" customFormat="1" ht="18.75" customHeight="1">
      <c r="A254" s="5" t="s">
        <v>180</v>
      </c>
      <c r="B254" s="4">
        <v>190000</v>
      </c>
      <c r="C254" s="4">
        <v>126000</v>
      </c>
      <c r="D254" s="4"/>
      <c r="E254" s="4">
        <f>SUM(B254-C254+D254)</f>
        <v>64000</v>
      </c>
      <c r="F254" s="4">
        <v>0</v>
      </c>
      <c r="G254" s="4">
        <v>0</v>
      </c>
      <c r="H254" s="21">
        <v>0</v>
      </c>
      <c r="I254" s="4">
        <v>0</v>
      </c>
      <c r="J254" s="21">
        <v>0</v>
      </c>
      <c r="K254" s="4">
        <v>0</v>
      </c>
      <c r="L254" s="4">
        <f aca="true" t="shared" si="32" ref="L254:L259">SUM(F254:K254)</f>
        <v>0</v>
      </c>
      <c r="M254" s="4">
        <f>SUM(E254+G254)</f>
        <v>64000</v>
      </c>
    </row>
    <row r="255" spans="1:13" s="29" customFormat="1" ht="18.75" customHeight="1">
      <c r="A255" s="5" t="s">
        <v>181</v>
      </c>
      <c r="B255" s="4">
        <v>20000</v>
      </c>
      <c r="C255" s="4"/>
      <c r="D255" s="4"/>
      <c r="E255" s="4">
        <v>20000</v>
      </c>
      <c r="F255" s="4">
        <v>0</v>
      </c>
      <c r="G255" s="4">
        <v>0</v>
      </c>
      <c r="H255" s="21">
        <v>0</v>
      </c>
      <c r="I255" s="4">
        <v>0</v>
      </c>
      <c r="J255" s="21">
        <v>0</v>
      </c>
      <c r="K255" s="4">
        <v>0</v>
      </c>
      <c r="L255" s="4">
        <f t="shared" si="32"/>
        <v>0</v>
      </c>
      <c r="M255" s="4">
        <f>SUM(E255-L255)</f>
        <v>20000</v>
      </c>
    </row>
    <row r="256" spans="1:13" s="29" customFormat="1" ht="21">
      <c r="A256" s="8" t="s">
        <v>182</v>
      </c>
      <c r="B256" s="4"/>
      <c r="C256" s="4"/>
      <c r="D256" s="4"/>
      <c r="E256" s="4"/>
      <c r="F256" s="4"/>
      <c r="G256" s="4"/>
      <c r="H256" s="21"/>
      <c r="I256" s="4"/>
      <c r="J256" s="4"/>
      <c r="K256" s="4"/>
      <c r="L256" s="4">
        <f t="shared" si="32"/>
        <v>0</v>
      </c>
      <c r="M256" s="4"/>
    </row>
    <row r="257" spans="1:13" s="29" customFormat="1" ht="18.75" customHeight="1">
      <c r="A257" s="5" t="s">
        <v>183</v>
      </c>
      <c r="B257" s="4">
        <v>100000</v>
      </c>
      <c r="C257" s="4"/>
      <c r="D257" s="4"/>
      <c r="E257" s="4">
        <f>SUM(B257-C257+D257)</f>
        <v>100000</v>
      </c>
      <c r="F257" s="4">
        <v>0</v>
      </c>
      <c r="G257" s="4">
        <v>0</v>
      </c>
      <c r="H257" s="21">
        <v>2500</v>
      </c>
      <c r="I257" s="4">
        <v>0</v>
      </c>
      <c r="J257" s="21">
        <v>0</v>
      </c>
      <c r="K257" s="4">
        <v>0</v>
      </c>
      <c r="L257" s="4">
        <f t="shared" si="32"/>
        <v>2500</v>
      </c>
      <c r="M257" s="4">
        <f>SUM(E257-L257)</f>
        <v>97500</v>
      </c>
    </row>
    <row r="258" spans="1:13" s="29" customFormat="1" ht="20.25" customHeight="1">
      <c r="A258" s="8" t="s">
        <v>185</v>
      </c>
      <c r="B258" s="4"/>
      <c r="C258" s="4"/>
      <c r="D258" s="4"/>
      <c r="E258" s="4"/>
      <c r="F258" s="4"/>
      <c r="G258" s="4"/>
      <c r="H258" s="21"/>
      <c r="I258" s="4"/>
      <c r="J258" s="4"/>
      <c r="K258" s="4"/>
      <c r="L258" s="4">
        <f t="shared" si="32"/>
        <v>0</v>
      </c>
      <c r="M258" s="4"/>
    </row>
    <row r="259" spans="1:13" s="29" customFormat="1" ht="21">
      <c r="A259" s="5" t="s">
        <v>186</v>
      </c>
      <c r="B259" s="4">
        <v>40000</v>
      </c>
      <c r="C259" s="4"/>
      <c r="D259" s="4">
        <v>90000</v>
      </c>
      <c r="E259" s="4">
        <f>SUM(B259-C259+D259)</f>
        <v>130000</v>
      </c>
      <c r="F259" s="4">
        <v>45017.25</v>
      </c>
      <c r="G259" s="4">
        <v>46000</v>
      </c>
      <c r="H259" s="21">
        <v>5847</v>
      </c>
      <c r="I259" s="4">
        <v>0</v>
      </c>
      <c r="J259" s="4">
        <v>2467</v>
      </c>
      <c r="K259" s="4">
        <v>0</v>
      </c>
      <c r="L259" s="4">
        <f t="shared" si="32"/>
        <v>99331.25</v>
      </c>
      <c r="M259" s="4">
        <f>SUM(E259-L259)</f>
        <v>30668.75</v>
      </c>
    </row>
    <row r="260" spans="1:13" s="27" customFormat="1" ht="21.75" thickBot="1">
      <c r="A260" s="9" t="s">
        <v>16</v>
      </c>
      <c r="B260" s="10">
        <f>SUM(B259+B257+B255+B254)</f>
        <v>350000</v>
      </c>
      <c r="C260" s="10">
        <f>SUM(C259+C257+C255+C254)</f>
        <v>126000</v>
      </c>
      <c r="D260" s="10">
        <f>SUM(D259+D257+D255+D254)</f>
        <v>90000</v>
      </c>
      <c r="E260" s="10">
        <f>SUM(B260+D260)-C260</f>
        <v>314000</v>
      </c>
      <c r="F260" s="10">
        <f aca="true" t="shared" si="33" ref="F260:L260">SUM(F254:F259)</f>
        <v>45017.25</v>
      </c>
      <c r="G260" s="10">
        <f t="shared" si="33"/>
        <v>46000</v>
      </c>
      <c r="H260" s="10">
        <f>SUM(H254:H259)</f>
        <v>8347</v>
      </c>
      <c r="I260" s="10">
        <f>SUM(I254:I259)</f>
        <v>0</v>
      </c>
      <c r="J260" s="10">
        <f>SUM(J254:J259)</f>
        <v>2467</v>
      </c>
      <c r="K260" s="10">
        <f>SUM(K254:K259)</f>
        <v>0</v>
      </c>
      <c r="L260" s="10">
        <f t="shared" si="33"/>
        <v>101831.25</v>
      </c>
      <c r="M260" s="10">
        <f>SUM(E260-L260)</f>
        <v>212168.75</v>
      </c>
    </row>
    <row r="261" spans="1:13" s="29" customFormat="1" ht="21.75" thickTop="1">
      <c r="A261" s="35" t="s">
        <v>111</v>
      </c>
      <c r="B261" s="24"/>
      <c r="C261" s="24"/>
      <c r="D261" s="24"/>
      <c r="E261" s="4"/>
      <c r="F261" s="24"/>
      <c r="G261" s="24"/>
      <c r="H261" s="37"/>
      <c r="I261" s="24"/>
      <c r="J261" s="24"/>
      <c r="K261" s="37"/>
      <c r="L261" s="4"/>
      <c r="M261" s="63"/>
    </row>
    <row r="262" spans="1:13" s="29" customFormat="1" ht="21">
      <c r="A262" s="35" t="s">
        <v>112</v>
      </c>
      <c r="B262" s="24"/>
      <c r="C262" s="24"/>
      <c r="D262" s="24"/>
      <c r="E262" s="4"/>
      <c r="F262" s="24"/>
      <c r="G262" s="24"/>
      <c r="H262" s="37"/>
      <c r="I262" s="24"/>
      <c r="J262" s="24"/>
      <c r="K262" s="37"/>
      <c r="L262" s="5"/>
      <c r="M262" s="7"/>
    </row>
    <row r="263" spans="1:13" s="29" customFormat="1" ht="18.75" customHeight="1">
      <c r="A263" s="42" t="s">
        <v>195</v>
      </c>
      <c r="B263" s="5"/>
      <c r="C263" s="5"/>
      <c r="D263" s="5"/>
      <c r="E263" s="4"/>
      <c r="F263" s="5"/>
      <c r="G263" s="5"/>
      <c r="H263" s="5"/>
      <c r="I263" s="5"/>
      <c r="J263" s="5"/>
      <c r="K263" s="5"/>
      <c r="L263" s="5"/>
      <c r="M263" s="7"/>
    </row>
    <row r="264" spans="1:13" s="29" customFormat="1" ht="18.75" customHeight="1">
      <c r="A264" s="69" t="s">
        <v>194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7"/>
    </row>
    <row r="265" spans="1:13" s="29" customFormat="1" ht="18.75" customHeight="1">
      <c r="A265" s="51" t="s">
        <v>196</v>
      </c>
      <c r="B265" s="5">
        <v>100000</v>
      </c>
      <c r="C265" s="5">
        <v>100000</v>
      </c>
      <c r="D265" s="5"/>
      <c r="E265" s="4">
        <f>SUM(B265-C265+D265)</f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f>SUM(K265)</f>
        <v>0</v>
      </c>
      <c r="M265" s="7">
        <f>SUM(E265-L265)</f>
        <v>0</v>
      </c>
    </row>
    <row r="266" spans="1:13" s="29" customFormat="1" ht="18.75" customHeight="1">
      <c r="A266" s="50" t="s">
        <v>197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7"/>
    </row>
    <row r="267" spans="1:13" s="29" customFormat="1" ht="18.75" customHeight="1">
      <c r="A267" s="50" t="s">
        <v>198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s="29" customFormat="1" ht="18.75" customHeight="1">
      <c r="A268" s="5" t="s">
        <v>199</v>
      </c>
      <c r="B268" s="5">
        <v>160000</v>
      </c>
      <c r="C268" s="5">
        <v>62000</v>
      </c>
      <c r="D268" s="5">
        <v>98000</v>
      </c>
      <c r="E268" s="5">
        <f>B268+D268-C268</f>
        <v>196000</v>
      </c>
      <c r="F268" s="5">
        <v>0</v>
      </c>
      <c r="G268" s="5">
        <v>98000</v>
      </c>
      <c r="H268" s="5">
        <v>0</v>
      </c>
      <c r="I268" s="5">
        <v>0</v>
      </c>
      <c r="J268" s="5">
        <v>0</v>
      </c>
      <c r="K268" s="5">
        <v>0</v>
      </c>
      <c r="L268" s="5">
        <f>SUM(F268:K268)</f>
        <v>98000</v>
      </c>
      <c r="M268" s="7">
        <f>SUM(E268-L268)</f>
        <v>98000</v>
      </c>
    </row>
    <row r="269" spans="1:13" s="29" customFormat="1" ht="18.75" customHeight="1">
      <c r="A269" s="5" t="s">
        <v>379</v>
      </c>
      <c r="B269" s="5"/>
      <c r="C269" s="5"/>
      <c r="D269" s="5">
        <v>98000</v>
      </c>
      <c r="E269" s="5">
        <f>B269+D269-C269</f>
        <v>98000</v>
      </c>
      <c r="F269" s="5">
        <v>0</v>
      </c>
      <c r="G269" s="5">
        <v>0</v>
      </c>
      <c r="H269" s="5">
        <v>0</v>
      </c>
      <c r="I269" s="5">
        <v>98000</v>
      </c>
      <c r="J269" s="5">
        <v>0</v>
      </c>
      <c r="K269" s="5">
        <v>0</v>
      </c>
      <c r="L269" s="5">
        <f>SUM(F269:K269)</f>
        <v>98000</v>
      </c>
      <c r="M269" s="7">
        <f>SUM(E269-L269)</f>
        <v>0</v>
      </c>
    </row>
    <row r="270" spans="1:13" s="27" customFormat="1" ht="21.75" thickBot="1">
      <c r="A270" s="9" t="s">
        <v>15</v>
      </c>
      <c r="B270" s="10">
        <v>260000</v>
      </c>
      <c r="C270" s="10">
        <v>162000</v>
      </c>
      <c r="D270" s="10">
        <v>196000</v>
      </c>
      <c r="E270" s="10">
        <f>SUM(B270-C270+D270)</f>
        <v>294000</v>
      </c>
      <c r="F270" s="10">
        <f>SUM(F263:F269)</f>
        <v>0</v>
      </c>
      <c r="G270" s="10">
        <f>SUM(G263:G269)</f>
        <v>98000</v>
      </c>
      <c r="H270" s="10">
        <f>SUM(H265:H269)</f>
        <v>0</v>
      </c>
      <c r="I270" s="10">
        <f>SUM(I265:I269)</f>
        <v>98000</v>
      </c>
      <c r="J270" s="10">
        <f>SUM(J265:J269)</f>
        <v>0</v>
      </c>
      <c r="K270" s="10">
        <f>SUM(K265:K269)</f>
        <v>0</v>
      </c>
      <c r="L270" s="10">
        <f>SUM(F270:K270)</f>
        <v>196000</v>
      </c>
      <c r="M270" s="12">
        <f>SUM(E270-L270)</f>
        <v>98000</v>
      </c>
    </row>
    <row r="271" spans="1:13" s="45" customFormat="1" ht="21.75" thickTop="1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</row>
    <row r="272" spans="1:13" s="45" customFormat="1" ht="21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3" s="45" customFormat="1" ht="21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</row>
    <row r="274" spans="1:13" s="45" customFormat="1" ht="21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</row>
    <row r="275" spans="1:13" s="45" customFormat="1" ht="21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</row>
    <row r="276" spans="1:13" s="41" customFormat="1" ht="24" customHeight="1">
      <c r="A276" s="98" t="s">
        <v>49</v>
      </c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</row>
    <row r="277" spans="1:13" s="41" customFormat="1" ht="26.25">
      <c r="A277" s="103" t="s">
        <v>10</v>
      </c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1:13" ht="21">
      <c r="A278" s="101" t="s">
        <v>0</v>
      </c>
      <c r="B278" s="101" t="s">
        <v>1</v>
      </c>
      <c r="C278" s="101" t="s">
        <v>2</v>
      </c>
      <c r="D278" s="101" t="s">
        <v>3</v>
      </c>
      <c r="E278" s="101" t="s">
        <v>4</v>
      </c>
      <c r="F278" s="101" t="s">
        <v>178</v>
      </c>
      <c r="G278" s="101"/>
      <c r="H278" s="101"/>
      <c r="I278" s="101"/>
      <c r="J278" s="101"/>
      <c r="K278" s="101"/>
      <c r="L278" s="101" t="s">
        <v>5</v>
      </c>
      <c r="M278" s="101" t="s">
        <v>6</v>
      </c>
    </row>
    <row r="279" spans="1:13" ht="21.75" thickBot="1">
      <c r="A279" s="102"/>
      <c r="B279" s="102"/>
      <c r="C279" s="102"/>
      <c r="D279" s="102"/>
      <c r="E279" s="102"/>
      <c r="F279" s="20" t="s">
        <v>371</v>
      </c>
      <c r="G279" s="20" t="s">
        <v>372</v>
      </c>
      <c r="H279" s="20" t="s">
        <v>381</v>
      </c>
      <c r="I279" s="20" t="s">
        <v>382</v>
      </c>
      <c r="J279" s="20" t="s">
        <v>383</v>
      </c>
      <c r="K279" s="20" t="s">
        <v>384</v>
      </c>
      <c r="L279" s="102"/>
      <c r="M279" s="102"/>
    </row>
    <row r="280" spans="1:13" s="27" customFormat="1" ht="21.75" thickTop="1">
      <c r="A280" s="3" t="s">
        <v>13</v>
      </c>
      <c r="B280" s="33"/>
      <c r="C280" s="33"/>
      <c r="D280" s="33"/>
      <c r="E280" s="33"/>
      <c r="F280" s="33"/>
      <c r="G280" s="33"/>
      <c r="H280" s="34"/>
      <c r="I280" s="33"/>
      <c r="J280" s="33"/>
      <c r="K280" s="8"/>
      <c r="L280" s="33"/>
      <c r="M280" s="33"/>
    </row>
    <row r="281" spans="1:13" s="27" customFormat="1" ht="21">
      <c r="A281" s="70" t="s">
        <v>113</v>
      </c>
      <c r="B281" s="33"/>
      <c r="C281" s="33"/>
      <c r="D281" s="33"/>
      <c r="E281" s="33"/>
      <c r="F281" s="33"/>
      <c r="G281" s="33"/>
      <c r="H281" s="34"/>
      <c r="I281" s="33"/>
      <c r="J281" s="33"/>
      <c r="K281" s="8"/>
      <c r="L281" s="33"/>
      <c r="M281" s="33"/>
    </row>
    <row r="282" spans="1:13" s="27" customFormat="1" ht="21">
      <c r="A282" s="70" t="s">
        <v>200</v>
      </c>
      <c r="B282" s="33"/>
      <c r="C282" s="33"/>
      <c r="D282" s="33"/>
      <c r="E282" s="33"/>
      <c r="F282" s="33"/>
      <c r="G282" s="33"/>
      <c r="H282" s="34"/>
      <c r="I282" s="33"/>
      <c r="J282" s="33"/>
      <c r="K282" s="8"/>
      <c r="L282" s="33"/>
      <c r="M282" s="33"/>
    </row>
    <row r="283" spans="1:13" s="29" customFormat="1" ht="21">
      <c r="A283" s="4" t="s">
        <v>201</v>
      </c>
      <c r="B283" s="4">
        <v>149580</v>
      </c>
      <c r="C283" s="4">
        <v>149580</v>
      </c>
      <c r="D283" s="4"/>
      <c r="E283" s="4">
        <f>SUM(B283-C283+D283)</f>
        <v>0</v>
      </c>
      <c r="F283" s="4">
        <v>0</v>
      </c>
      <c r="G283" s="4">
        <v>0</v>
      </c>
      <c r="H283" s="21">
        <v>0</v>
      </c>
      <c r="I283" s="21">
        <v>0</v>
      </c>
      <c r="J283" s="21">
        <v>0</v>
      </c>
      <c r="K283" s="21">
        <v>0</v>
      </c>
      <c r="L283" s="4">
        <f>SUM(F283:K283)</f>
        <v>0</v>
      </c>
      <c r="M283" s="4">
        <f>SUM(E283-L283)</f>
        <v>0</v>
      </c>
    </row>
    <row r="284" spans="1:13" s="29" customFormat="1" ht="21">
      <c r="A284" s="33" t="s">
        <v>114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29" customFormat="1" ht="18.75" customHeight="1">
      <c r="A285" s="8" t="s">
        <v>179</v>
      </c>
      <c r="B285" s="4"/>
      <c r="C285" s="4"/>
      <c r="D285" s="4"/>
      <c r="E285" s="4"/>
      <c r="F285" s="4"/>
      <c r="G285" s="4"/>
      <c r="H285" s="21"/>
      <c r="I285" s="4"/>
      <c r="J285" s="4"/>
      <c r="K285" s="5"/>
      <c r="L285" s="4"/>
      <c r="M285" s="4"/>
    </row>
    <row r="286" spans="1:13" s="29" customFormat="1" ht="18.75" customHeight="1">
      <c r="A286" s="5" t="s">
        <v>202</v>
      </c>
      <c r="B286" s="4">
        <v>80000</v>
      </c>
      <c r="C286" s="4"/>
      <c r="D286" s="4"/>
      <c r="E286" s="4">
        <f>SUM(B286-C286+D286)</f>
        <v>80000</v>
      </c>
      <c r="F286" s="4">
        <v>0</v>
      </c>
      <c r="G286" s="4">
        <v>0</v>
      </c>
      <c r="H286" s="21">
        <v>0</v>
      </c>
      <c r="I286" s="21">
        <v>0</v>
      </c>
      <c r="J286" s="21">
        <v>0</v>
      </c>
      <c r="K286" s="21">
        <v>0</v>
      </c>
      <c r="L286" s="4">
        <f>SUM(F286:K286)</f>
        <v>0</v>
      </c>
      <c r="M286" s="4">
        <f>SUM(E286-L286)</f>
        <v>80000</v>
      </c>
    </row>
    <row r="287" spans="1:13" s="29" customFormat="1" ht="21">
      <c r="A287" s="8" t="s">
        <v>182</v>
      </c>
      <c r="B287" s="4"/>
      <c r="C287" s="4"/>
      <c r="D287" s="4"/>
      <c r="E287" s="4"/>
      <c r="F287" s="4"/>
      <c r="G287" s="4"/>
      <c r="H287" s="21"/>
      <c r="I287" s="4"/>
      <c r="J287" s="4"/>
      <c r="K287" s="5"/>
      <c r="L287" s="4"/>
      <c r="M287" s="4"/>
    </row>
    <row r="288" spans="1:15" s="29" customFormat="1" ht="18.75" customHeight="1">
      <c r="A288" s="5" t="s">
        <v>183</v>
      </c>
      <c r="B288" s="4">
        <v>300000</v>
      </c>
      <c r="C288" s="4"/>
      <c r="D288" s="4"/>
      <c r="E288" s="4">
        <f>SUM(B288-C288+D288)</f>
        <v>300000</v>
      </c>
      <c r="F288" s="4">
        <v>48443</v>
      </c>
      <c r="G288" s="4">
        <v>0</v>
      </c>
      <c r="H288" s="21">
        <v>0</v>
      </c>
      <c r="I288" s="21">
        <v>17506</v>
      </c>
      <c r="J288" s="21">
        <v>3496</v>
      </c>
      <c r="K288" s="21">
        <v>4916</v>
      </c>
      <c r="L288" s="4">
        <f>SUM(F288:K288)</f>
        <v>74361</v>
      </c>
      <c r="M288" s="4">
        <f>SUM(E288-L288)</f>
        <v>225639</v>
      </c>
      <c r="O288" s="90">
        <f>SUM(G288+H288)</f>
        <v>0</v>
      </c>
    </row>
    <row r="289" spans="1:13" s="29" customFormat="1" ht="18.75" customHeight="1">
      <c r="A289" s="5" t="s">
        <v>203</v>
      </c>
      <c r="B289" s="4">
        <v>12000</v>
      </c>
      <c r="C289" s="4"/>
      <c r="D289" s="4"/>
      <c r="E289" s="4">
        <f>SUM(B289-C289+D289)</f>
        <v>12000</v>
      </c>
      <c r="F289" s="4">
        <v>1800</v>
      </c>
      <c r="G289" s="4">
        <v>3800</v>
      </c>
      <c r="H289" s="21">
        <v>0</v>
      </c>
      <c r="I289" s="21">
        <v>0</v>
      </c>
      <c r="J289" s="21">
        <v>0</v>
      </c>
      <c r="K289" s="21">
        <v>700</v>
      </c>
      <c r="L289" s="4">
        <f>SUM(F289:K289)</f>
        <v>6300</v>
      </c>
      <c r="M289" s="4">
        <f>SUM(E289-L289)</f>
        <v>5700</v>
      </c>
    </row>
    <row r="290" spans="1:13" s="29" customFormat="1" ht="18.75" customHeight="1">
      <c r="A290" s="5" t="s">
        <v>204</v>
      </c>
      <c r="B290" s="4">
        <v>6750</v>
      </c>
      <c r="C290" s="4">
        <v>6750</v>
      </c>
      <c r="D290" s="4"/>
      <c r="E290" s="4">
        <f>SUM(B290-C290+D290)</f>
        <v>0</v>
      </c>
      <c r="F290" s="4">
        <v>0</v>
      </c>
      <c r="G290" s="4">
        <v>0</v>
      </c>
      <c r="H290" s="21">
        <v>0</v>
      </c>
      <c r="I290" s="21">
        <v>0</v>
      </c>
      <c r="J290" s="21">
        <v>0</v>
      </c>
      <c r="K290" s="21">
        <v>0</v>
      </c>
      <c r="L290" s="4">
        <f>SUM(F290:K290)</f>
        <v>0</v>
      </c>
      <c r="M290" s="4">
        <f>SUM(E290-L290)</f>
        <v>0</v>
      </c>
    </row>
    <row r="291" spans="1:13" s="29" customFormat="1" ht="20.25" customHeight="1">
      <c r="A291" s="8" t="s">
        <v>185</v>
      </c>
      <c r="B291" s="4"/>
      <c r="C291" s="4"/>
      <c r="D291" s="4"/>
      <c r="E291" s="4"/>
      <c r="F291" s="4"/>
      <c r="G291" s="4"/>
      <c r="H291" s="21"/>
      <c r="I291" s="4"/>
      <c r="J291" s="4"/>
      <c r="K291" s="5"/>
      <c r="L291" s="4"/>
      <c r="M291" s="4"/>
    </row>
    <row r="292" spans="1:13" s="29" customFormat="1" ht="21">
      <c r="A292" s="5" t="s">
        <v>186</v>
      </c>
      <c r="B292" s="4">
        <v>81070</v>
      </c>
      <c r="C292" s="4"/>
      <c r="D292" s="4"/>
      <c r="E292" s="4">
        <f>SUM(B292-C292+D292)</f>
        <v>81070</v>
      </c>
      <c r="F292" s="4">
        <v>0</v>
      </c>
      <c r="G292" s="4">
        <v>0</v>
      </c>
      <c r="H292" s="21">
        <v>0</v>
      </c>
      <c r="I292" s="21">
        <v>0</v>
      </c>
      <c r="J292" s="21">
        <v>0</v>
      </c>
      <c r="K292" s="21">
        <v>0</v>
      </c>
      <c r="L292" s="4">
        <f>SUM(F292:K292)</f>
        <v>0</v>
      </c>
      <c r="M292" s="4">
        <f>SUM(E292-L292)</f>
        <v>81070</v>
      </c>
    </row>
    <row r="293" spans="1:13" s="27" customFormat="1" ht="21.75" thickBot="1">
      <c r="A293" s="9" t="s">
        <v>16</v>
      </c>
      <c r="B293" s="10">
        <f>SUM(B292+B290+B289+B288+B286+B283)</f>
        <v>629400</v>
      </c>
      <c r="C293" s="10">
        <f>SUM(C292+C290+C289+C288+C286+C283)</f>
        <v>156330</v>
      </c>
      <c r="D293" s="10">
        <f>SUM(D292+D290+D289+D288+D286+D283)</f>
        <v>0</v>
      </c>
      <c r="E293" s="10">
        <f>SUM(B293+D293)-C293</f>
        <v>473070</v>
      </c>
      <c r="F293" s="10">
        <f>SUM(F283+F286+F288+F289+F290+F292)</f>
        <v>50243</v>
      </c>
      <c r="G293" s="10">
        <f>SUM(G283+G286+G288+G289+G290+G292)</f>
        <v>3800</v>
      </c>
      <c r="H293" s="10">
        <f>SUM(H283:H292)</f>
        <v>0</v>
      </c>
      <c r="I293" s="10">
        <f>SUM(I283:I292)</f>
        <v>17506</v>
      </c>
      <c r="J293" s="10">
        <f>SUM(J283:J292)</f>
        <v>3496</v>
      </c>
      <c r="K293" s="10">
        <f>SUM(K283:K292)</f>
        <v>5616</v>
      </c>
      <c r="L293" s="10">
        <f>SUM(F293:K293)</f>
        <v>80661</v>
      </c>
      <c r="M293" s="10">
        <f>SUM(E293-L293)</f>
        <v>392409</v>
      </c>
    </row>
    <row r="294" spans="1:13" s="29" customFormat="1" ht="21.75" thickTop="1">
      <c r="A294" s="35" t="s">
        <v>171</v>
      </c>
      <c r="B294" s="24"/>
      <c r="C294" s="24"/>
      <c r="D294" s="24"/>
      <c r="E294" s="4"/>
      <c r="F294" s="24"/>
      <c r="G294" s="37"/>
      <c r="H294" s="37"/>
      <c r="I294" s="24"/>
      <c r="J294" s="24"/>
      <c r="K294" s="37"/>
      <c r="L294" s="4"/>
      <c r="M294" s="63"/>
    </row>
    <row r="295" spans="1:13" s="29" customFormat="1" ht="18.75" customHeight="1">
      <c r="A295" s="42" t="s">
        <v>205</v>
      </c>
      <c r="B295" s="5"/>
      <c r="C295" s="5"/>
      <c r="D295" s="5"/>
      <c r="E295" s="4"/>
      <c r="F295" s="5"/>
      <c r="G295" s="5"/>
      <c r="H295" s="5"/>
      <c r="I295" s="5"/>
      <c r="J295" s="5"/>
      <c r="K295" s="5"/>
      <c r="L295" s="5"/>
      <c r="M295" s="7"/>
    </row>
    <row r="296" spans="1:13" s="29" customFormat="1" ht="18.75" customHeight="1">
      <c r="A296" s="5" t="s">
        <v>208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7"/>
    </row>
    <row r="297" spans="1:13" s="29" customFormat="1" ht="18.75" customHeight="1">
      <c r="A297" s="6" t="s">
        <v>209</v>
      </c>
      <c r="B297" s="5">
        <v>200000</v>
      </c>
      <c r="C297" s="5"/>
      <c r="D297" s="5"/>
      <c r="E297" s="5">
        <f>B297+D297-C297</f>
        <v>200000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7">
        <f>E297-(SUM(F297:K297))</f>
        <v>200000</v>
      </c>
    </row>
    <row r="298" spans="1:13" s="29" customFormat="1" ht="18.75" customHeight="1">
      <c r="A298" s="42" t="s">
        <v>206</v>
      </c>
      <c r="B298" s="5"/>
      <c r="C298" s="5"/>
      <c r="D298" s="5"/>
      <c r="E298" s="4"/>
      <c r="F298" s="5"/>
      <c r="G298" s="5"/>
      <c r="H298" s="5"/>
      <c r="I298" s="5"/>
      <c r="J298" s="5"/>
      <c r="K298" s="5"/>
      <c r="L298" s="5"/>
      <c r="M298" s="7"/>
    </row>
    <row r="299" spans="1:13" s="29" customFormat="1" ht="18.75" customHeight="1">
      <c r="A299" s="5" t="s">
        <v>210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s="29" customFormat="1" ht="18.75" customHeight="1">
      <c r="A300" s="5" t="s">
        <v>211</v>
      </c>
      <c r="B300" s="5">
        <v>100000</v>
      </c>
      <c r="C300" s="5"/>
      <c r="D300" s="5"/>
      <c r="E300" s="5">
        <f>B300+D300-C300</f>
        <v>100000</v>
      </c>
      <c r="F300" s="5">
        <v>0</v>
      </c>
      <c r="G300" s="5">
        <v>0</v>
      </c>
      <c r="H300" s="5">
        <v>800</v>
      </c>
      <c r="I300" s="5">
        <v>30000</v>
      </c>
      <c r="J300" s="5">
        <v>62006</v>
      </c>
      <c r="K300" s="5">
        <v>0</v>
      </c>
      <c r="L300" s="5">
        <f>SUM(F300:K300)</f>
        <v>92806</v>
      </c>
      <c r="M300" s="7">
        <f>E300-(SUM(F300:K300))</f>
        <v>7194</v>
      </c>
    </row>
    <row r="301" spans="1:13" s="29" customFormat="1" ht="18.75" customHeight="1">
      <c r="A301" s="50" t="s">
        <v>207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s="29" customFormat="1" ht="18.75" customHeight="1">
      <c r="A302" s="5" t="s">
        <v>194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s="29" customFormat="1" ht="18.75" customHeight="1">
      <c r="A303" s="5" t="s">
        <v>212</v>
      </c>
      <c r="B303" s="5">
        <v>180000</v>
      </c>
      <c r="C303" s="5">
        <v>93670</v>
      </c>
      <c r="D303" s="5"/>
      <c r="E303" s="5">
        <f>B303+D303-C303</f>
        <v>86330</v>
      </c>
      <c r="F303" s="5">
        <v>0</v>
      </c>
      <c r="G303" s="5">
        <v>0</v>
      </c>
      <c r="H303" s="5">
        <v>0</v>
      </c>
      <c r="I303" s="5">
        <v>32900</v>
      </c>
      <c r="J303" s="5">
        <v>0</v>
      </c>
      <c r="K303" s="5">
        <v>0</v>
      </c>
      <c r="L303" s="5">
        <f>SUM(F303:K303)</f>
        <v>32900</v>
      </c>
      <c r="M303" s="7">
        <f>E303-(SUM(F303:K303))</f>
        <v>53430</v>
      </c>
    </row>
    <row r="304" spans="1:13" s="27" customFormat="1" ht="21.75" thickBot="1">
      <c r="A304" s="9" t="s">
        <v>15</v>
      </c>
      <c r="B304" s="10">
        <f>SUM(B303+B300+B297)</f>
        <v>480000</v>
      </c>
      <c r="C304" s="10">
        <f>SUM(C303+C300+C297)</f>
        <v>93670</v>
      </c>
      <c r="D304" s="10">
        <f>SUM(D303+D300+D297)</f>
        <v>0</v>
      </c>
      <c r="E304" s="10">
        <f>SUM(B304-C304+D304)</f>
        <v>386330</v>
      </c>
      <c r="F304" s="10">
        <f>SUM(F295:F303)</f>
        <v>0</v>
      </c>
      <c r="G304" s="10">
        <f>SUM(G295:G303)</f>
        <v>0</v>
      </c>
      <c r="H304" s="10">
        <f>SUM(H297:H303)</f>
        <v>800</v>
      </c>
      <c r="I304" s="10">
        <f>SUM(I297:I303)</f>
        <v>62900</v>
      </c>
      <c r="J304" s="10">
        <f>SUM(J297:J303)</f>
        <v>62006</v>
      </c>
      <c r="K304" s="10">
        <f>SUM(K297:K303)</f>
        <v>0</v>
      </c>
      <c r="L304" s="10">
        <f>SUM(L303+L302+L301+L300+L299+L297+L296)</f>
        <v>125706</v>
      </c>
      <c r="M304" s="10">
        <f>SUM(E304-L304)</f>
        <v>260624</v>
      </c>
    </row>
    <row r="305" spans="1:13" s="41" customFormat="1" ht="24" customHeight="1" thickTop="1">
      <c r="A305" s="98" t="s">
        <v>49</v>
      </c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</row>
    <row r="306" spans="1:13" s="41" customFormat="1" ht="26.25">
      <c r="A306" s="103" t="s">
        <v>10</v>
      </c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1:13" ht="21">
      <c r="A307" s="101" t="s">
        <v>0</v>
      </c>
      <c r="B307" s="101" t="s">
        <v>1</v>
      </c>
      <c r="C307" s="101" t="s">
        <v>2</v>
      </c>
      <c r="D307" s="101" t="s">
        <v>3</v>
      </c>
      <c r="E307" s="101" t="s">
        <v>4</v>
      </c>
      <c r="F307" s="101" t="s">
        <v>178</v>
      </c>
      <c r="G307" s="101"/>
      <c r="H307" s="101"/>
      <c r="I307" s="101"/>
      <c r="J307" s="101"/>
      <c r="K307" s="101"/>
      <c r="L307" s="101" t="s">
        <v>5</v>
      </c>
      <c r="M307" s="101" t="s">
        <v>6</v>
      </c>
    </row>
    <row r="308" spans="1:13" ht="21.75" thickBot="1">
      <c r="A308" s="102"/>
      <c r="B308" s="102"/>
      <c r="C308" s="102"/>
      <c r="D308" s="102"/>
      <c r="E308" s="102"/>
      <c r="F308" s="20" t="s">
        <v>371</v>
      </c>
      <c r="G308" s="20" t="s">
        <v>372</v>
      </c>
      <c r="H308" s="20" t="s">
        <v>381</v>
      </c>
      <c r="I308" s="20" t="s">
        <v>382</v>
      </c>
      <c r="J308" s="20" t="s">
        <v>383</v>
      </c>
      <c r="K308" s="20" t="s">
        <v>384</v>
      </c>
      <c r="L308" s="102"/>
      <c r="M308" s="102"/>
    </row>
    <row r="309" spans="1:13" s="27" customFormat="1" ht="21.75" thickTop="1">
      <c r="A309" s="3" t="s">
        <v>14</v>
      </c>
      <c r="B309" s="33"/>
      <c r="C309" s="33"/>
      <c r="D309" s="33"/>
      <c r="E309" s="33"/>
      <c r="F309" s="33"/>
      <c r="G309" s="33"/>
      <c r="H309" s="34"/>
      <c r="I309" s="33"/>
      <c r="J309" s="33"/>
      <c r="K309" s="8"/>
      <c r="L309" s="33"/>
      <c r="M309" s="33"/>
    </row>
    <row r="310" spans="1:13" s="29" customFormat="1" ht="21">
      <c r="A310" s="33" t="s">
        <v>46</v>
      </c>
      <c r="B310" s="4"/>
      <c r="C310" s="4"/>
      <c r="D310" s="4"/>
      <c r="E310" s="4"/>
      <c r="F310" s="4"/>
      <c r="G310" s="4"/>
      <c r="H310" s="21"/>
      <c r="I310" s="4"/>
      <c r="J310" s="4"/>
      <c r="K310" s="5"/>
      <c r="L310" s="4"/>
      <c r="M310" s="4"/>
    </row>
    <row r="311" spans="1:13" s="29" customFormat="1" ht="18.75" customHeight="1">
      <c r="A311" s="8" t="s">
        <v>179</v>
      </c>
      <c r="B311" s="4"/>
      <c r="C311" s="4"/>
      <c r="D311" s="4"/>
      <c r="E311" s="4"/>
      <c r="F311" s="4"/>
      <c r="G311" s="4"/>
      <c r="H311" s="21"/>
      <c r="I311" s="4"/>
      <c r="J311" s="4"/>
      <c r="K311" s="5"/>
      <c r="L311" s="4"/>
      <c r="M311" s="4"/>
    </row>
    <row r="312" spans="1:13" s="29" customFormat="1" ht="18.75" customHeight="1">
      <c r="A312" s="5" t="s">
        <v>180</v>
      </c>
      <c r="B312" s="4">
        <v>40000</v>
      </c>
      <c r="C312" s="4"/>
      <c r="D312" s="4"/>
      <c r="E312" s="4">
        <f>SUM(B312-C312+D312)</f>
        <v>40000</v>
      </c>
      <c r="F312" s="4">
        <v>0</v>
      </c>
      <c r="G312" s="4">
        <v>0</v>
      </c>
      <c r="H312" s="21">
        <v>0</v>
      </c>
      <c r="I312" s="21">
        <v>0</v>
      </c>
      <c r="J312" s="21">
        <v>0</v>
      </c>
      <c r="K312" s="21">
        <v>3600</v>
      </c>
      <c r="L312" s="4">
        <f>SUM(F312:K312)</f>
        <v>3600</v>
      </c>
      <c r="M312" s="4">
        <f>SUM(E312-L312)</f>
        <v>36400</v>
      </c>
    </row>
    <row r="313" spans="1:13" s="29" customFormat="1" ht="21">
      <c r="A313" s="8" t="s">
        <v>182</v>
      </c>
      <c r="B313" s="4"/>
      <c r="C313" s="4"/>
      <c r="D313" s="4"/>
      <c r="E313" s="4"/>
      <c r="F313" s="4"/>
      <c r="G313" s="4"/>
      <c r="H313" s="21"/>
      <c r="I313" s="4"/>
      <c r="J313" s="4"/>
      <c r="K313" s="5"/>
      <c r="L313" s="4"/>
      <c r="M313" s="4"/>
    </row>
    <row r="314" spans="1:15" s="29" customFormat="1" ht="18.75" customHeight="1">
      <c r="A314" s="5" t="s">
        <v>183</v>
      </c>
      <c r="B314" s="4">
        <v>120000</v>
      </c>
      <c r="C314" s="4">
        <v>50000</v>
      </c>
      <c r="D314" s="4"/>
      <c r="E314" s="4">
        <f>SUM(B314-C314+D314)</f>
        <v>70000</v>
      </c>
      <c r="F314" s="4">
        <v>0</v>
      </c>
      <c r="G314" s="4">
        <v>6272</v>
      </c>
      <c r="H314" s="21">
        <v>0</v>
      </c>
      <c r="I314" s="21">
        <v>3256</v>
      </c>
      <c r="J314" s="21">
        <v>0</v>
      </c>
      <c r="K314" s="21">
        <v>4756</v>
      </c>
      <c r="L314" s="4">
        <f>SUM(F314:K314)</f>
        <v>14284</v>
      </c>
      <c r="M314" s="4">
        <f>SUM(E314-L314)</f>
        <v>55716</v>
      </c>
      <c r="O314" s="90"/>
    </row>
    <row r="315" spans="1:15" s="29" customFormat="1" ht="18.75" customHeight="1">
      <c r="A315" s="5" t="s">
        <v>203</v>
      </c>
      <c r="B315" s="4">
        <v>5900</v>
      </c>
      <c r="C315" s="4"/>
      <c r="D315" s="4"/>
      <c r="E315" s="4">
        <f>SUM(B315-C315+D315)</f>
        <v>5900</v>
      </c>
      <c r="F315" s="4">
        <v>320</v>
      </c>
      <c r="G315" s="4">
        <v>1603</v>
      </c>
      <c r="H315" s="21">
        <v>601</v>
      </c>
      <c r="I315" s="21">
        <v>0</v>
      </c>
      <c r="J315" s="21">
        <v>0</v>
      </c>
      <c r="K315" s="21">
        <v>0</v>
      </c>
      <c r="L315" s="4">
        <f>SUM(F315:K315)</f>
        <v>2524</v>
      </c>
      <c r="M315" s="4">
        <f>SUM(E315-L315)</f>
        <v>3376</v>
      </c>
      <c r="O315" s="90"/>
    </row>
    <row r="316" spans="1:13" s="29" customFormat="1" ht="20.25" customHeight="1">
      <c r="A316" s="8" t="s">
        <v>185</v>
      </c>
      <c r="B316" s="4"/>
      <c r="C316" s="4"/>
      <c r="D316" s="4"/>
      <c r="E316" s="4"/>
      <c r="F316" s="4"/>
      <c r="G316" s="4"/>
      <c r="H316" s="21"/>
      <c r="I316" s="4"/>
      <c r="J316" s="4"/>
      <c r="K316" s="5"/>
      <c r="L316" s="4"/>
      <c r="M316" s="4"/>
    </row>
    <row r="317" spans="1:13" s="29" customFormat="1" ht="21">
      <c r="A317" s="5" t="s">
        <v>186</v>
      </c>
      <c r="B317" s="4">
        <v>105000</v>
      </c>
      <c r="C317" s="4"/>
      <c r="D317" s="4"/>
      <c r="E317" s="4">
        <f>SUM(B317-C317+D317)</f>
        <v>105000</v>
      </c>
      <c r="F317" s="4">
        <v>0</v>
      </c>
      <c r="G317" s="4">
        <v>26403</v>
      </c>
      <c r="H317" s="21">
        <v>0</v>
      </c>
      <c r="I317" s="21">
        <v>0</v>
      </c>
      <c r="J317" s="21">
        <v>0</v>
      </c>
      <c r="K317" s="21">
        <v>76329</v>
      </c>
      <c r="L317" s="4">
        <f>SUM(F317:K317)</f>
        <v>102732</v>
      </c>
      <c r="M317" s="4">
        <f>SUM(E317-L317)</f>
        <v>2268</v>
      </c>
    </row>
    <row r="318" spans="1:13" s="27" customFormat="1" ht="21.75" thickBot="1">
      <c r="A318" s="9" t="s">
        <v>16</v>
      </c>
      <c r="B318" s="10">
        <f>SUM(B317+B315+B314+B312)</f>
        <v>270900</v>
      </c>
      <c r="C318" s="10">
        <f>SUM(C317+C315+C314+C312)</f>
        <v>50000</v>
      </c>
      <c r="D318" s="10">
        <f>SUM(D317+D315+D314+D312)</f>
        <v>0</v>
      </c>
      <c r="E318" s="10">
        <f>SUM(B318+D318)-C318</f>
        <v>220900</v>
      </c>
      <c r="F318" s="10">
        <f aca="true" t="shared" si="34" ref="F318:L318">SUM(F312:F317)</f>
        <v>320</v>
      </c>
      <c r="G318" s="10">
        <f t="shared" si="34"/>
        <v>34278</v>
      </c>
      <c r="H318" s="10">
        <f t="shared" si="34"/>
        <v>601</v>
      </c>
      <c r="I318" s="10">
        <f t="shared" si="34"/>
        <v>3256</v>
      </c>
      <c r="J318" s="10">
        <f t="shared" si="34"/>
        <v>0</v>
      </c>
      <c r="K318" s="10">
        <f t="shared" si="34"/>
        <v>84685</v>
      </c>
      <c r="L318" s="10">
        <f t="shared" si="34"/>
        <v>123140</v>
      </c>
      <c r="M318" s="10">
        <f>SUM(E318-L318)</f>
        <v>97760</v>
      </c>
    </row>
    <row r="319" spans="1:13" s="27" customFormat="1" ht="21.75" thickTop="1">
      <c r="A319" s="3" t="s">
        <v>14</v>
      </c>
      <c r="B319" s="33"/>
      <c r="C319" s="33"/>
      <c r="D319" s="33"/>
      <c r="E319" s="33"/>
      <c r="F319" s="33"/>
      <c r="G319" s="33"/>
      <c r="H319" s="34"/>
      <c r="I319" s="33"/>
      <c r="J319" s="33"/>
      <c r="K319" s="8"/>
      <c r="L319" s="33"/>
      <c r="M319" s="33"/>
    </row>
    <row r="320" spans="1:13" ht="21">
      <c r="A320" s="22" t="s">
        <v>111</v>
      </c>
      <c r="B320" s="4"/>
      <c r="C320" s="4"/>
      <c r="D320" s="4"/>
      <c r="E320" s="4"/>
      <c r="F320" s="4"/>
      <c r="G320" s="4"/>
      <c r="H320" s="21"/>
      <c r="I320" s="4"/>
      <c r="J320" s="4"/>
      <c r="K320" s="4"/>
      <c r="L320" s="4"/>
      <c r="M320" s="4"/>
    </row>
    <row r="321" spans="1:13" ht="21">
      <c r="A321" s="8" t="s">
        <v>219</v>
      </c>
      <c r="B321" s="5"/>
      <c r="C321" s="5"/>
      <c r="D321" s="5"/>
      <c r="E321" s="5"/>
      <c r="F321" s="5"/>
      <c r="G321" s="5"/>
      <c r="H321" s="23"/>
      <c r="I321" s="5"/>
      <c r="J321" s="5"/>
      <c r="K321" s="5"/>
      <c r="L321" s="5"/>
      <c r="M321" s="7"/>
    </row>
    <row r="322" spans="1:13" ht="21">
      <c r="A322" s="50" t="s">
        <v>213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7"/>
    </row>
    <row r="323" spans="1:13" ht="21">
      <c r="A323" s="5" t="s">
        <v>214</v>
      </c>
      <c r="B323" s="5">
        <v>65000</v>
      </c>
      <c r="C323" s="5"/>
      <c r="D323" s="5"/>
      <c r="E323" s="5">
        <f>SUM(B323-C323)+D323</f>
        <v>65000</v>
      </c>
      <c r="F323" s="28">
        <v>0</v>
      </c>
      <c r="G323" s="28">
        <v>49860</v>
      </c>
      <c r="H323" s="28">
        <v>0</v>
      </c>
      <c r="I323" s="28">
        <v>0</v>
      </c>
      <c r="J323" s="28">
        <v>0</v>
      </c>
      <c r="K323" s="28">
        <v>0</v>
      </c>
      <c r="L323" s="5">
        <f>SUM(F323:K323)</f>
        <v>49860</v>
      </c>
      <c r="M323" s="7">
        <f>SUM(E323-L323)</f>
        <v>15140</v>
      </c>
    </row>
    <row r="324" spans="1:13" ht="21">
      <c r="A324" s="5" t="s">
        <v>215</v>
      </c>
      <c r="B324" s="5">
        <v>10000</v>
      </c>
      <c r="C324" s="5"/>
      <c r="D324" s="5"/>
      <c r="E324" s="5">
        <f>SUM(B324-C324)+D324</f>
        <v>10000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5">
        <v>0</v>
      </c>
      <c r="M324" s="7">
        <f>SUM(E324-L324)</f>
        <v>10000</v>
      </c>
    </row>
    <row r="325" spans="1:13" ht="21">
      <c r="A325" s="5" t="s">
        <v>216</v>
      </c>
      <c r="B325" s="5">
        <v>75000</v>
      </c>
      <c r="C325" s="5"/>
      <c r="D325" s="5"/>
      <c r="E325" s="5">
        <f>SUM(B325-C325)+D325</f>
        <v>75000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3">
        <v>0</v>
      </c>
      <c r="M325" s="7">
        <f>SUM(E325-L325)</f>
        <v>75000</v>
      </c>
    </row>
    <row r="326" spans="1:13" ht="21">
      <c r="A326" s="50" t="s">
        <v>217</v>
      </c>
      <c r="B326" s="24"/>
      <c r="C326" s="24"/>
      <c r="D326" s="24"/>
      <c r="E326" s="5"/>
      <c r="F326" s="28"/>
      <c r="G326" s="28"/>
      <c r="H326" s="28"/>
      <c r="I326" s="28"/>
      <c r="J326" s="28"/>
      <c r="K326" s="28"/>
      <c r="L326" s="23"/>
      <c r="M326" s="7"/>
    </row>
    <row r="327" spans="1:13" ht="21">
      <c r="A327" s="5" t="s">
        <v>218</v>
      </c>
      <c r="B327" s="5">
        <v>30000</v>
      </c>
      <c r="C327" s="5"/>
      <c r="D327" s="5"/>
      <c r="E327" s="5">
        <f>B327+D327-C327</f>
        <v>30000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5">
        <v>0</v>
      </c>
      <c r="M327" s="7">
        <f>E327-(SUM(F327:K327))</f>
        <v>30000</v>
      </c>
    </row>
    <row r="328" spans="1:13" s="27" customFormat="1" ht="21.75" thickBot="1">
      <c r="A328" s="9" t="s">
        <v>15</v>
      </c>
      <c r="B328" s="10">
        <f aca="true" t="shared" si="35" ref="B328:G328">SUM(B323:B327)</f>
        <v>180000</v>
      </c>
      <c r="C328" s="10">
        <f t="shared" si="35"/>
        <v>0</v>
      </c>
      <c r="D328" s="10">
        <f t="shared" si="35"/>
        <v>0</v>
      </c>
      <c r="E328" s="10">
        <f t="shared" si="35"/>
        <v>180000</v>
      </c>
      <c r="F328" s="83">
        <f t="shared" si="35"/>
        <v>0</v>
      </c>
      <c r="G328" s="83">
        <f t="shared" si="35"/>
        <v>49860</v>
      </c>
      <c r="H328" s="83">
        <f>SUM(H323:H327)</f>
        <v>0</v>
      </c>
      <c r="I328" s="83">
        <f>SUM(I323:I327)</f>
        <v>0</v>
      </c>
      <c r="J328" s="83">
        <f>SUM(J323:J327)</f>
        <v>0</v>
      </c>
      <c r="K328" s="83">
        <f>SUM(K323:K327)</f>
        <v>0</v>
      </c>
      <c r="L328" s="10">
        <f>SUM(L322:L327)</f>
        <v>49860</v>
      </c>
      <c r="M328" s="12">
        <f>SUM(M322:M327)</f>
        <v>130140</v>
      </c>
    </row>
    <row r="329" spans="1:13" ht="21.75" thickTop="1">
      <c r="A329" s="13"/>
      <c r="B329" s="13"/>
      <c r="C329" s="13"/>
      <c r="D329" s="13"/>
      <c r="E329" s="13"/>
      <c r="F329" s="38"/>
      <c r="G329" s="13"/>
      <c r="H329" s="13"/>
      <c r="I329" s="13"/>
      <c r="J329" s="13"/>
      <c r="K329" s="13"/>
      <c r="L329" s="13"/>
      <c r="M329" s="14"/>
    </row>
    <row r="330" spans="1:13" s="27" customFormat="1" ht="21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</row>
    <row r="331" spans="1:13" s="27" customFormat="1" ht="21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</row>
    <row r="332" spans="1:13" s="27" customFormat="1" ht="21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3" ht="26.25">
      <c r="A333" s="98" t="s">
        <v>49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</row>
    <row r="334" spans="1:13" ht="26.25">
      <c r="A334" s="98" t="s">
        <v>172</v>
      </c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</row>
    <row r="335" ht="26.25">
      <c r="A335" s="1"/>
    </row>
    <row r="336" spans="1:13" ht="21">
      <c r="A336" s="101" t="s">
        <v>0</v>
      </c>
      <c r="B336" s="101" t="s">
        <v>1</v>
      </c>
      <c r="C336" s="101" t="s">
        <v>2</v>
      </c>
      <c r="D336" s="101" t="s">
        <v>3</v>
      </c>
      <c r="E336" s="101" t="s">
        <v>4</v>
      </c>
      <c r="F336" s="101" t="s">
        <v>178</v>
      </c>
      <c r="G336" s="101"/>
      <c r="H336" s="101"/>
      <c r="I336" s="101"/>
      <c r="J336" s="101"/>
      <c r="K336" s="101"/>
      <c r="L336" s="101" t="s">
        <v>5</v>
      </c>
      <c r="M336" s="101" t="s">
        <v>6</v>
      </c>
    </row>
    <row r="337" spans="1:13" ht="21.75" thickBot="1">
      <c r="A337" s="102"/>
      <c r="B337" s="102"/>
      <c r="C337" s="102"/>
      <c r="D337" s="102"/>
      <c r="E337" s="102"/>
      <c r="F337" s="20" t="s">
        <v>371</v>
      </c>
      <c r="G337" s="20" t="s">
        <v>372</v>
      </c>
      <c r="H337" s="20" t="s">
        <v>381</v>
      </c>
      <c r="I337" s="20" t="s">
        <v>382</v>
      </c>
      <c r="J337" s="20" t="s">
        <v>383</v>
      </c>
      <c r="K337" s="20" t="s">
        <v>384</v>
      </c>
      <c r="L337" s="102"/>
      <c r="M337" s="102"/>
    </row>
    <row r="338" spans="1:13" ht="21.75" thickTop="1">
      <c r="A338" s="8" t="s">
        <v>7</v>
      </c>
      <c r="B338" s="5"/>
      <c r="C338" s="5"/>
      <c r="D338" s="5"/>
      <c r="E338" s="5"/>
      <c r="F338" s="5"/>
      <c r="G338" s="5"/>
      <c r="H338" s="23"/>
      <c r="I338" s="5"/>
      <c r="J338" s="5"/>
      <c r="K338" s="5"/>
      <c r="L338" s="5"/>
      <c r="M338" s="5"/>
    </row>
    <row r="339" spans="1:13" ht="21">
      <c r="A339" s="50" t="s">
        <v>220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21">
      <c r="A340" s="50" t="s">
        <v>221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4"/>
    </row>
    <row r="341" spans="1:13" ht="21">
      <c r="A341" s="5" t="s">
        <v>222</v>
      </c>
      <c r="B341" s="24">
        <v>50000</v>
      </c>
      <c r="C341" s="24"/>
      <c r="D341" s="24">
        <v>15500</v>
      </c>
      <c r="E341" s="24">
        <f>SUM(B341-C341+D341)</f>
        <v>65500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f>SUM(F341:K341)</f>
        <v>0</v>
      </c>
      <c r="M341" s="44">
        <f>SUM(E341-L341)</f>
        <v>65500</v>
      </c>
    </row>
    <row r="342" spans="1:13" ht="21">
      <c r="A342" s="5" t="s">
        <v>223</v>
      </c>
      <c r="B342" s="24">
        <v>30000</v>
      </c>
      <c r="C342" s="24"/>
      <c r="D342" s="24"/>
      <c r="E342" s="24">
        <f aca="true" t="shared" si="36" ref="E342:E359">SUM(B342-C342+D342)</f>
        <v>30000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30000</v>
      </c>
      <c r="L342" s="24">
        <f aca="true" t="shared" si="37" ref="L342:L358">SUM(F342:K342)</f>
        <v>30000</v>
      </c>
      <c r="M342" s="44">
        <f aca="true" t="shared" si="38" ref="M342:M358">SUM(E342-L342)</f>
        <v>0</v>
      </c>
    </row>
    <row r="343" spans="1:13" ht="21">
      <c r="A343" s="5" t="s">
        <v>224</v>
      </c>
      <c r="B343" s="24">
        <v>100000</v>
      </c>
      <c r="C343" s="24"/>
      <c r="D343" s="24"/>
      <c r="E343" s="24">
        <f t="shared" si="36"/>
        <v>100000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f t="shared" si="37"/>
        <v>0</v>
      </c>
      <c r="M343" s="44">
        <f t="shared" si="38"/>
        <v>100000</v>
      </c>
    </row>
    <row r="344" spans="1:13" ht="21">
      <c r="A344" s="5" t="s">
        <v>225</v>
      </c>
      <c r="B344" s="24">
        <v>80000</v>
      </c>
      <c r="C344" s="24"/>
      <c r="D344" s="24"/>
      <c r="E344" s="24">
        <f t="shared" si="36"/>
        <v>80000</v>
      </c>
      <c r="F344" s="24">
        <v>0</v>
      </c>
      <c r="G344" s="24">
        <v>80000</v>
      </c>
      <c r="H344" s="24">
        <v>0</v>
      </c>
      <c r="I344" s="24">
        <v>0</v>
      </c>
      <c r="J344" s="24">
        <v>0</v>
      </c>
      <c r="K344" s="24">
        <v>0</v>
      </c>
      <c r="L344" s="24">
        <f t="shared" si="37"/>
        <v>80000</v>
      </c>
      <c r="M344" s="44">
        <f t="shared" si="38"/>
        <v>0</v>
      </c>
    </row>
    <row r="345" spans="1:13" ht="21">
      <c r="A345" s="5" t="s">
        <v>226</v>
      </c>
      <c r="B345" s="24">
        <v>150000</v>
      </c>
      <c r="C345" s="24"/>
      <c r="D345" s="24"/>
      <c r="E345" s="24">
        <f t="shared" si="36"/>
        <v>150000</v>
      </c>
      <c r="F345" s="24">
        <v>0</v>
      </c>
      <c r="G345" s="24">
        <v>6000</v>
      </c>
      <c r="H345" s="24">
        <v>0</v>
      </c>
      <c r="I345" s="24">
        <v>0</v>
      </c>
      <c r="J345" s="24">
        <v>0</v>
      </c>
      <c r="K345" s="24">
        <v>19000</v>
      </c>
      <c r="L345" s="24">
        <f t="shared" si="37"/>
        <v>25000</v>
      </c>
      <c r="M345" s="44">
        <f t="shared" si="38"/>
        <v>125000</v>
      </c>
    </row>
    <row r="346" spans="1:13" ht="21">
      <c r="A346" s="5" t="s">
        <v>227</v>
      </c>
      <c r="B346" s="24">
        <v>25000</v>
      </c>
      <c r="C346" s="24"/>
      <c r="D346" s="24"/>
      <c r="E346" s="24">
        <f t="shared" si="36"/>
        <v>25000</v>
      </c>
      <c r="F346" s="24">
        <v>0</v>
      </c>
      <c r="G346" s="24">
        <v>0</v>
      </c>
      <c r="H346" s="24">
        <v>0</v>
      </c>
      <c r="I346" s="24">
        <v>25000</v>
      </c>
      <c r="J346" s="24">
        <v>0</v>
      </c>
      <c r="K346" s="24">
        <v>0</v>
      </c>
      <c r="L346" s="24">
        <f t="shared" si="37"/>
        <v>25000</v>
      </c>
      <c r="M346" s="44">
        <f t="shared" si="38"/>
        <v>0</v>
      </c>
    </row>
    <row r="347" spans="1:13" ht="21">
      <c r="A347" s="5" t="s">
        <v>228</v>
      </c>
      <c r="B347" s="24">
        <v>25000</v>
      </c>
      <c r="C347" s="24"/>
      <c r="D347" s="24"/>
      <c r="E347" s="24">
        <f t="shared" si="36"/>
        <v>25000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25000</v>
      </c>
      <c r="L347" s="24">
        <f t="shared" si="37"/>
        <v>25000</v>
      </c>
      <c r="M347" s="44">
        <f t="shared" si="38"/>
        <v>0</v>
      </c>
    </row>
    <row r="348" spans="1:13" ht="21">
      <c r="A348" s="5" t="s">
        <v>229</v>
      </c>
      <c r="B348" s="24">
        <v>90000</v>
      </c>
      <c r="C348" s="24"/>
      <c r="D348" s="24"/>
      <c r="E348" s="24">
        <f t="shared" si="36"/>
        <v>90000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f t="shared" si="37"/>
        <v>0</v>
      </c>
      <c r="M348" s="44">
        <f t="shared" si="38"/>
        <v>90000</v>
      </c>
    </row>
    <row r="349" spans="1:13" ht="21">
      <c r="A349" s="5" t="s">
        <v>230</v>
      </c>
      <c r="B349" s="24">
        <v>80000</v>
      </c>
      <c r="C349" s="24"/>
      <c r="D349" s="24"/>
      <c r="E349" s="24">
        <f t="shared" si="36"/>
        <v>80000</v>
      </c>
      <c r="F349" s="24">
        <v>0</v>
      </c>
      <c r="G349" s="24">
        <v>21000</v>
      </c>
      <c r="H349" s="24">
        <v>0</v>
      </c>
      <c r="I349" s="24">
        <v>0</v>
      </c>
      <c r="J349" s="24">
        <v>0</v>
      </c>
      <c r="K349" s="24">
        <v>48310</v>
      </c>
      <c r="L349" s="24">
        <f t="shared" si="37"/>
        <v>69310</v>
      </c>
      <c r="M349" s="44">
        <f t="shared" si="38"/>
        <v>10690</v>
      </c>
    </row>
    <row r="350" spans="1:13" ht="21">
      <c r="A350" s="5" t="s">
        <v>231</v>
      </c>
      <c r="B350" s="24">
        <v>85000</v>
      </c>
      <c r="C350" s="24"/>
      <c r="D350" s="24"/>
      <c r="E350" s="24">
        <f t="shared" si="36"/>
        <v>85000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48815</v>
      </c>
      <c r="L350" s="24">
        <f t="shared" si="37"/>
        <v>48815</v>
      </c>
      <c r="M350" s="44">
        <f t="shared" si="38"/>
        <v>36185</v>
      </c>
    </row>
    <row r="351" spans="1:13" ht="21">
      <c r="A351" s="5" t="s">
        <v>232</v>
      </c>
      <c r="B351" s="24">
        <v>70000</v>
      </c>
      <c r="C351" s="24"/>
      <c r="D351" s="24"/>
      <c r="E351" s="24">
        <f t="shared" si="36"/>
        <v>70000</v>
      </c>
      <c r="F351" s="24">
        <v>0</v>
      </c>
      <c r="G351" s="24">
        <v>24870</v>
      </c>
      <c r="H351" s="24">
        <v>0</v>
      </c>
      <c r="I351" s="24">
        <v>0</v>
      </c>
      <c r="J351" s="24">
        <v>0</v>
      </c>
      <c r="K351" s="24">
        <v>0</v>
      </c>
      <c r="L351" s="24">
        <f t="shared" si="37"/>
        <v>24870</v>
      </c>
      <c r="M351" s="44">
        <f t="shared" si="38"/>
        <v>45130</v>
      </c>
    </row>
    <row r="352" spans="1:13" ht="21">
      <c r="A352" s="5" t="s">
        <v>233</v>
      </c>
      <c r="B352" s="24">
        <v>35000</v>
      </c>
      <c r="C352" s="24"/>
      <c r="D352" s="24"/>
      <c r="E352" s="24">
        <f t="shared" si="36"/>
        <v>35000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f t="shared" si="37"/>
        <v>0</v>
      </c>
      <c r="M352" s="44">
        <f t="shared" si="38"/>
        <v>35000</v>
      </c>
    </row>
    <row r="353" spans="1:13" ht="21">
      <c r="A353" s="5" t="s">
        <v>234</v>
      </c>
      <c r="B353" s="24">
        <v>25000</v>
      </c>
      <c r="C353" s="24"/>
      <c r="D353" s="24"/>
      <c r="E353" s="24">
        <f t="shared" si="36"/>
        <v>25000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f t="shared" si="37"/>
        <v>0</v>
      </c>
      <c r="M353" s="44">
        <f t="shared" si="38"/>
        <v>25000</v>
      </c>
    </row>
    <row r="354" spans="1:13" ht="21">
      <c r="A354" s="5" t="s">
        <v>235</v>
      </c>
      <c r="B354" s="24">
        <v>10000</v>
      </c>
      <c r="C354" s="24"/>
      <c r="D354" s="24"/>
      <c r="E354" s="24">
        <f t="shared" si="36"/>
        <v>10000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f t="shared" si="37"/>
        <v>0</v>
      </c>
      <c r="M354" s="44">
        <f t="shared" si="38"/>
        <v>10000</v>
      </c>
    </row>
    <row r="355" spans="1:13" s="27" customFormat="1" ht="21">
      <c r="A355" s="5" t="s">
        <v>236</v>
      </c>
      <c r="B355" s="52">
        <v>30000</v>
      </c>
      <c r="C355" s="8"/>
      <c r="D355" s="8"/>
      <c r="E355" s="24">
        <f t="shared" si="36"/>
        <v>30000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f t="shared" si="37"/>
        <v>0</v>
      </c>
      <c r="M355" s="44">
        <f t="shared" si="38"/>
        <v>30000</v>
      </c>
    </row>
    <row r="356" spans="1:13" ht="21">
      <c r="A356" s="5" t="s">
        <v>237</v>
      </c>
      <c r="B356" s="4">
        <v>20000</v>
      </c>
      <c r="C356" s="4"/>
      <c r="D356" s="4"/>
      <c r="E356" s="24">
        <f t="shared" si="36"/>
        <v>20000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7260</v>
      </c>
      <c r="L356" s="24">
        <f t="shared" si="37"/>
        <v>7260</v>
      </c>
      <c r="M356" s="44">
        <f t="shared" si="38"/>
        <v>12740</v>
      </c>
    </row>
    <row r="357" spans="1:13" ht="21">
      <c r="A357" s="76" t="s">
        <v>238</v>
      </c>
      <c r="B357" s="5">
        <v>35000</v>
      </c>
      <c r="C357" s="5"/>
      <c r="D357" s="5"/>
      <c r="E357" s="5">
        <f t="shared" si="36"/>
        <v>35000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5">
        <v>26100</v>
      </c>
      <c r="L357" s="24">
        <f t="shared" si="37"/>
        <v>26100</v>
      </c>
      <c r="M357" s="7">
        <f t="shared" si="38"/>
        <v>8900</v>
      </c>
    </row>
    <row r="358" spans="1:13" ht="21">
      <c r="A358" s="76" t="s">
        <v>239</v>
      </c>
      <c r="B358" s="5">
        <v>35000</v>
      </c>
      <c r="C358" s="5"/>
      <c r="D358" s="5"/>
      <c r="E358" s="5">
        <f t="shared" si="36"/>
        <v>35000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5">
        <v>0</v>
      </c>
      <c r="L358" s="24">
        <f t="shared" si="37"/>
        <v>0</v>
      </c>
      <c r="M358" s="7">
        <f t="shared" si="38"/>
        <v>35000</v>
      </c>
    </row>
    <row r="359" spans="1:13" s="27" customFormat="1" ht="21.75" thickBot="1">
      <c r="A359" s="9" t="s">
        <v>366</v>
      </c>
      <c r="B359" s="49">
        <f>SUM(B341:B358)</f>
        <v>975000</v>
      </c>
      <c r="C359" s="49">
        <f>SUM(C341:C358)</f>
        <v>0</v>
      </c>
      <c r="D359" s="49">
        <f>SUM(D341:D358)</f>
        <v>15500</v>
      </c>
      <c r="E359" s="49">
        <f t="shared" si="36"/>
        <v>990500</v>
      </c>
      <c r="F359" s="49">
        <f aca="true" t="shared" si="39" ref="F359:K359">SUM(F341:F358)</f>
        <v>0</v>
      </c>
      <c r="G359" s="49">
        <f t="shared" si="39"/>
        <v>131870</v>
      </c>
      <c r="H359" s="49">
        <f t="shared" si="39"/>
        <v>0</v>
      </c>
      <c r="I359" s="49">
        <f t="shared" si="39"/>
        <v>25000</v>
      </c>
      <c r="J359" s="49">
        <f t="shared" si="39"/>
        <v>0</v>
      </c>
      <c r="K359" s="49">
        <f t="shared" si="39"/>
        <v>204485</v>
      </c>
      <c r="L359" s="49">
        <f>SUM(F359:K359)</f>
        <v>361355</v>
      </c>
      <c r="M359" s="49">
        <f>SUM(E359-L359)</f>
        <v>629145</v>
      </c>
    </row>
    <row r="360" spans="1:13" ht="27" thickTop="1">
      <c r="A360" s="98" t="s">
        <v>49</v>
      </c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</row>
    <row r="361" spans="1:13" ht="26.25">
      <c r="A361" s="98" t="s">
        <v>172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</row>
    <row r="362" ht="26.25">
      <c r="A362" s="1"/>
    </row>
    <row r="363" spans="1:13" ht="21">
      <c r="A363" s="101" t="s">
        <v>0</v>
      </c>
      <c r="B363" s="101" t="s">
        <v>1</v>
      </c>
      <c r="C363" s="101" t="s">
        <v>2</v>
      </c>
      <c r="D363" s="101" t="s">
        <v>3</v>
      </c>
      <c r="E363" s="101" t="s">
        <v>4</v>
      </c>
      <c r="F363" s="101" t="s">
        <v>178</v>
      </c>
      <c r="G363" s="101"/>
      <c r="H363" s="101"/>
      <c r="I363" s="101"/>
      <c r="J363" s="101"/>
      <c r="K363" s="101"/>
      <c r="L363" s="101" t="s">
        <v>5</v>
      </c>
      <c r="M363" s="101" t="s">
        <v>6</v>
      </c>
    </row>
    <row r="364" spans="1:13" ht="21.75" thickBot="1">
      <c r="A364" s="102"/>
      <c r="B364" s="102"/>
      <c r="C364" s="102"/>
      <c r="D364" s="102"/>
      <c r="E364" s="102"/>
      <c r="F364" s="20" t="s">
        <v>371</v>
      </c>
      <c r="G364" s="20" t="s">
        <v>372</v>
      </c>
      <c r="H364" s="20" t="s">
        <v>381</v>
      </c>
      <c r="I364" s="20" t="s">
        <v>382</v>
      </c>
      <c r="J364" s="20" t="s">
        <v>383</v>
      </c>
      <c r="K364" s="20" t="s">
        <v>384</v>
      </c>
      <c r="L364" s="102"/>
      <c r="M364" s="102"/>
    </row>
    <row r="365" spans="1:13" ht="21.75" thickTop="1">
      <c r="A365" s="8" t="s">
        <v>7</v>
      </c>
      <c r="B365" s="5"/>
      <c r="C365" s="5"/>
      <c r="D365" s="5"/>
      <c r="E365" s="5"/>
      <c r="F365" s="5"/>
      <c r="G365" s="5"/>
      <c r="H365" s="23"/>
      <c r="I365" s="5"/>
      <c r="J365" s="5"/>
      <c r="K365" s="5"/>
      <c r="L365" s="5"/>
      <c r="M365" s="5"/>
    </row>
    <row r="366" spans="1:13" ht="21">
      <c r="A366" s="85" t="s">
        <v>359</v>
      </c>
      <c r="B366" s="5"/>
      <c r="C366" s="78"/>
      <c r="D366" s="78"/>
      <c r="E366" s="24"/>
      <c r="F366" s="84"/>
      <c r="G366" s="5"/>
      <c r="H366" s="5"/>
      <c r="I366" s="5"/>
      <c r="J366" s="5"/>
      <c r="K366" s="5"/>
      <c r="L366" s="5"/>
      <c r="M366" s="44"/>
    </row>
    <row r="367" spans="1:13" ht="21">
      <c r="A367" s="77" t="s">
        <v>360</v>
      </c>
      <c r="B367" s="77"/>
      <c r="C367" s="80">
        <v>10000</v>
      </c>
      <c r="D367" s="80">
        <v>10000</v>
      </c>
      <c r="E367" s="24">
        <f aca="true" t="shared" si="40" ref="E367:E373">SUM(B367-C367+D367)</f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5">
        <f aca="true" t="shared" si="41" ref="L367:L373">SUM(F367:K367)</f>
        <v>0</v>
      </c>
      <c r="M367" s="44">
        <f aca="true" t="shared" si="42" ref="M367:M373">SUM(E367-L367)</f>
        <v>0</v>
      </c>
    </row>
    <row r="368" spans="1:13" ht="21">
      <c r="A368" s="77" t="s">
        <v>361</v>
      </c>
      <c r="B368" s="77"/>
      <c r="C368" s="80">
        <v>1000</v>
      </c>
      <c r="D368" s="80">
        <v>1000</v>
      </c>
      <c r="E368" s="5">
        <f t="shared" si="40"/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f t="shared" si="41"/>
        <v>0</v>
      </c>
      <c r="M368" s="44">
        <f t="shared" si="42"/>
        <v>0</v>
      </c>
    </row>
    <row r="369" spans="1:13" ht="21">
      <c r="A369" s="77" t="s">
        <v>362</v>
      </c>
      <c r="B369" s="77"/>
      <c r="C369" s="78"/>
      <c r="D369" s="80">
        <v>27000</v>
      </c>
      <c r="E369" s="5">
        <f t="shared" si="40"/>
        <v>27000</v>
      </c>
      <c r="F369" s="24">
        <v>0</v>
      </c>
      <c r="G369" s="24">
        <v>0</v>
      </c>
      <c r="H369" s="24">
        <v>0</v>
      </c>
      <c r="I369" s="24">
        <v>27000</v>
      </c>
      <c r="J369" s="24">
        <v>0</v>
      </c>
      <c r="K369" s="24">
        <v>0</v>
      </c>
      <c r="L369" s="5">
        <f t="shared" si="41"/>
        <v>27000</v>
      </c>
      <c r="M369" s="7">
        <f t="shared" si="42"/>
        <v>0</v>
      </c>
    </row>
    <row r="370" spans="1:13" ht="21">
      <c r="A370" s="77" t="s">
        <v>363</v>
      </c>
      <c r="B370" s="77"/>
      <c r="C370" s="80">
        <v>5000</v>
      </c>
      <c r="D370" s="80">
        <v>5000</v>
      </c>
      <c r="E370" s="24">
        <f t="shared" si="40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f t="shared" si="41"/>
        <v>0</v>
      </c>
      <c r="M370" s="7">
        <f t="shared" si="42"/>
        <v>0</v>
      </c>
    </row>
    <row r="371" spans="1:13" ht="21">
      <c r="A371" s="77" t="s">
        <v>364</v>
      </c>
      <c r="B371" s="77"/>
      <c r="C371" s="78"/>
      <c r="D371" s="80">
        <v>58000</v>
      </c>
      <c r="E371" s="24">
        <f t="shared" si="40"/>
        <v>58000</v>
      </c>
      <c r="F371" s="24">
        <v>0</v>
      </c>
      <c r="G371" s="24">
        <v>23600</v>
      </c>
      <c r="H371" s="24">
        <v>10000</v>
      </c>
      <c r="I371" s="24">
        <v>22400</v>
      </c>
      <c r="J371" s="24">
        <v>0</v>
      </c>
      <c r="K371" s="24">
        <v>0</v>
      </c>
      <c r="L371" s="5">
        <f t="shared" si="41"/>
        <v>56000</v>
      </c>
      <c r="M371" s="44">
        <f t="shared" si="42"/>
        <v>2000</v>
      </c>
    </row>
    <row r="372" spans="1:13" ht="21">
      <c r="A372" s="77" t="s">
        <v>365</v>
      </c>
      <c r="B372" s="77"/>
      <c r="C372" s="78"/>
      <c r="D372" s="80">
        <v>18895</v>
      </c>
      <c r="E372" s="5">
        <f t="shared" si="40"/>
        <v>18895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7500</v>
      </c>
      <c r="L372" s="5">
        <f t="shared" si="41"/>
        <v>7500</v>
      </c>
      <c r="M372" s="44">
        <f t="shared" si="42"/>
        <v>11395</v>
      </c>
    </row>
    <row r="373" spans="1:13" s="27" customFormat="1" ht="21.75" thickBot="1">
      <c r="A373" s="9" t="s">
        <v>367</v>
      </c>
      <c r="B373" s="49"/>
      <c r="C373" s="49">
        <f>SUM(C367:C372)</f>
        <v>16000</v>
      </c>
      <c r="D373" s="49">
        <f>SUM(D366:D372)</f>
        <v>119895</v>
      </c>
      <c r="E373" s="49">
        <f t="shared" si="40"/>
        <v>103895</v>
      </c>
      <c r="F373" s="49">
        <f>SUM('[1]รายได้'!F347:F364,F367:F372)</f>
        <v>0</v>
      </c>
      <c r="G373" s="49">
        <f>SUM('[1]รายได้'!G347:G364,G367:G372)</f>
        <v>23600</v>
      </c>
      <c r="H373" s="49">
        <f>SUM(H367:H372)</f>
        <v>10000</v>
      </c>
      <c r="I373" s="49">
        <f>SUM(I367:I372)</f>
        <v>49400</v>
      </c>
      <c r="J373" s="49">
        <f>SUM(J367:J372)</f>
        <v>0</v>
      </c>
      <c r="K373" s="49">
        <f>SUM(K367:K372)</f>
        <v>7500</v>
      </c>
      <c r="L373" s="56">
        <f t="shared" si="41"/>
        <v>90500</v>
      </c>
      <c r="M373" s="64">
        <f t="shared" si="42"/>
        <v>13395</v>
      </c>
    </row>
    <row r="374" spans="1:13" s="27" customFormat="1" ht="21.75" thickTop="1">
      <c r="A374" s="1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13"/>
      <c r="M374" s="86"/>
    </row>
    <row r="375" spans="1:13" s="27" customFormat="1" ht="21">
      <c r="A375" s="1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13"/>
      <c r="M375" s="86"/>
    </row>
    <row r="376" spans="1:13" s="27" customFormat="1" ht="21">
      <c r="A376" s="1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13"/>
      <c r="M376" s="86"/>
    </row>
    <row r="377" spans="1:13" s="27" customFormat="1" ht="21">
      <c r="A377" s="1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13"/>
      <c r="M377" s="86"/>
    </row>
    <row r="378" spans="1:13" s="27" customFormat="1" ht="21">
      <c r="A378" s="1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13"/>
      <c r="M378" s="86"/>
    </row>
    <row r="379" spans="1:13" s="27" customFormat="1" ht="21">
      <c r="A379" s="1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13"/>
      <c r="M379" s="86"/>
    </row>
    <row r="380" spans="1:13" s="27" customFormat="1" ht="21">
      <c r="A380" s="1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13"/>
      <c r="M380" s="86"/>
    </row>
    <row r="381" spans="1:13" s="27" customFormat="1" ht="21">
      <c r="A381" s="1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13"/>
      <c r="M381" s="86"/>
    </row>
    <row r="382" spans="1:13" s="27" customFormat="1" ht="21">
      <c r="A382" s="1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13"/>
      <c r="M382" s="86"/>
    </row>
    <row r="383" spans="1:13" s="27" customFormat="1" ht="21">
      <c r="A383" s="1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13"/>
      <c r="M383" s="86"/>
    </row>
    <row r="384" spans="1:13" s="27" customFormat="1" ht="21">
      <c r="A384" s="1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13"/>
      <c r="M384" s="86"/>
    </row>
    <row r="385" spans="1:13" s="27" customFormat="1" ht="21">
      <c r="A385" s="1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13"/>
      <c r="M385" s="86"/>
    </row>
    <row r="386" spans="1:13" s="27" customFormat="1" ht="21">
      <c r="A386" s="1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13"/>
      <c r="M386" s="86"/>
    </row>
    <row r="387" spans="1:13" ht="26.25">
      <c r="A387" s="98" t="s">
        <v>49</v>
      </c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</row>
    <row r="388" spans="1:13" ht="26.25">
      <c r="A388" s="98" t="s">
        <v>380</v>
      </c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</row>
    <row r="389" ht="26.25">
      <c r="A389" s="1"/>
    </row>
    <row r="390" spans="1:13" ht="21">
      <c r="A390" s="101" t="s">
        <v>0</v>
      </c>
      <c r="B390" s="101" t="s">
        <v>1</v>
      </c>
      <c r="C390" s="101" t="s">
        <v>2</v>
      </c>
      <c r="D390" s="101" t="s">
        <v>3</v>
      </c>
      <c r="E390" s="101" t="s">
        <v>4</v>
      </c>
      <c r="F390" s="101" t="s">
        <v>178</v>
      </c>
      <c r="G390" s="101"/>
      <c r="H390" s="101"/>
      <c r="I390" s="101"/>
      <c r="J390" s="101"/>
      <c r="K390" s="101"/>
      <c r="L390" s="101" t="s">
        <v>5</v>
      </c>
      <c r="M390" s="101" t="s">
        <v>6</v>
      </c>
    </row>
    <row r="391" spans="1:13" ht="21.75" thickBot="1">
      <c r="A391" s="102"/>
      <c r="B391" s="102"/>
      <c r="C391" s="102"/>
      <c r="D391" s="102"/>
      <c r="E391" s="102"/>
      <c r="F391" s="20" t="s">
        <v>371</v>
      </c>
      <c r="G391" s="20" t="s">
        <v>372</v>
      </c>
      <c r="H391" s="20" t="s">
        <v>381</v>
      </c>
      <c r="I391" s="20" t="s">
        <v>382</v>
      </c>
      <c r="J391" s="20" t="s">
        <v>383</v>
      </c>
      <c r="K391" s="20" t="s">
        <v>384</v>
      </c>
      <c r="L391" s="102"/>
      <c r="M391" s="102"/>
    </row>
    <row r="392" spans="1:13" s="27" customFormat="1" ht="21.75" thickTop="1">
      <c r="A392" s="46" t="s">
        <v>144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54"/>
    </row>
    <row r="393" spans="1:13" s="27" customFormat="1" ht="21">
      <c r="A393" s="46" t="s">
        <v>117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54"/>
    </row>
    <row r="394" spans="1:13" s="27" customFormat="1" ht="21">
      <c r="A394" s="46" t="s">
        <v>118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54"/>
    </row>
    <row r="395" spans="1:13" s="27" customFormat="1" ht="21">
      <c r="A395" s="46" t="s">
        <v>116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54"/>
    </row>
    <row r="396" spans="1:13" ht="21">
      <c r="A396" s="8" t="s">
        <v>220</v>
      </c>
      <c r="B396" s="5"/>
      <c r="C396" s="5"/>
      <c r="D396" s="5"/>
      <c r="E396" s="5"/>
      <c r="F396" s="5"/>
      <c r="G396" s="5"/>
      <c r="H396" s="23"/>
      <c r="I396" s="5"/>
      <c r="J396" s="5"/>
      <c r="K396" s="5"/>
      <c r="L396" s="5"/>
      <c r="M396" s="5"/>
    </row>
    <row r="397" spans="1:13" ht="21">
      <c r="A397" s="50" t="s">
        <v>221</v>
      </c>
      <c r="B397" s="4"/>
      <c r="C397" s="4"/>
      <c r="D397" s="4"/>
      <c r="E397" s="4"/>
      <c r="F397" s="5"/>
      <c r="G397" s="5"/>
      <c r="H397" s="23"/>
      <c r="I397" s="5"/>
      <c r="J397" s="5"/>
      <c r="K397" s="5"/>
      <c r="L397" s="5"/>
      <c r="M397" s="5"/>
    </row>
    <row r="398" spans="1:13" ht="21">
      <c r="A398" s="5" t="s">
        <v>240</v>
      </c>
      <c r="B398" s="4">
        <v>65000</v>
      </c>
      <c r="C398" s="4"/>
      <c r="D398" s="4"/>
      <c r="E398" s="4">
        <f>SUM(B398-C398+D398)</f>
        <v>65000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f>SUM(F398:K398)</f>
        <v>0</v>
      </c>
      <c r="M398" s="5">
        <f>SUM(E398-L398)</f>
        <v>65000</v>
      </c>
    </row>
    <row r="399" spans="1:13" ht="21">
      <c r="A399" s="5" t="s">
        <v>241</v>
      </c>
      <c r="B399" s="4">
        <v>95000</v>
      </c>
      <c r="C399" s="4"/>
      <c r="D399" s="4"/>
      <c r="E399" s="4">
        <f aca="true" t="shared" si="43" ref="E399:E404">SUM(B399-C399+D399)</f>
        <v>95000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f>SUM(F399:K399)</f>
        <v>0</v>
      </c>
      <c r="M399" s="5">
        <f aca="true" t="shared" si="44" ref="M399:M404">SUM(E399-L399)</f>
        <v>95000</v>
      </c>
    </row>
    <row r="400" spans="1:13" ht="21">
      <c r="A400" s="5" t="s">
        <v>242</v>
      </c>
      <c r="B400" s="4">
        <v>15000</v>
      </c>
      <c r="C400" s="4"/>
      <c r="D400" s="4"/>
      <c r="E400" s="4">
        <f t="shared" si="43"/>
        <v>15000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f>SUM(F400:K400)</f>
        <v>0</v>
      </c>
      <c r="M400" s="5">
        <f t="shared" si="44"/>
        <v>15000</v>
      </c>
    </row>
    <row r="401" spans="1:13" ht="21">
      <c r="A401" s="5" t="s">
        <v>243</v>
      </c>
      <c r="B401" s="4">
        <v>5000</v>
      </c>
      <c r="C401" s="4"/>
      <c r="D401" s="4"/>
      <c r="E401" s="4">
        <f t="shared" si="43"/>
        <v>5000</v>
      </c>
      <c r="F401" s="5">
        <v>0</v>
      </c>
      <c r="G401" s="5">
        <v>4868</v>
      </c>
      <c r="H401" s="5">
        <v>0</v>
      </c>
      <c r="I401" s="5">
        <v>0</v>
      </c>
      <c r="J401" s="5">
        <v>0</v>
      </c>
      <c r="K401" s="5">
        <v>0</v>
      </c>
      <c r="L401" s="5">
        <f>SUM(F401:K401)</f>
        <v>4868</v>
      </c>
      <c r="M401" s="5">
        <f t="shared" si="44"/>
        <v>132</v>
      </c>
    </row>
    <row r="402" spans="1:13" ht="21">
      <c r="A402" s="50" t="s">
        <v>244</v>
      </c>
      <c r="B402" s="4"/>
      <c r="C402" s="4"/>
      <c r="D402" s="4"/>
      <c r="E402" s="4"/>
      <c r="F402" s="5"/>
      <c r="G402" s="5"/>
      <c r="H402" s="5"/>
      <c r="I402" s="5"/>
      <c r="J402" s="5"/>
      <c r="K402" s="5"/>
      <c r="L402" s="5"/>
      <c r="M402" s="5"/>
    </row>
    <row r="403" spans="1:13" ht="21">
      <c r="A403" s="5" t="s">
        <v>245</v>
      </c>
      <c r="B403" s="4">
        <v>35000</v>
      </c>
      <c r="C403" s="4">
        <v>20500</v>
      </c>
      <c r="D403" s="4"/>
      <c r="E403" s="4">
        <f t="shared" si="43"/>
        <v>14500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f>SUM(F403:K403)</f>
        <v>0</v>
      </c>
      <c r="M403" s="5">
        <f t="shared" si="44"/>
        <v>14500</v>
      </c>
    </row>
    <row r="404" spans="1:13" s="27" customFormat="1" ht="21.75" thickBot="1">
      <c r="A404" s="53" t="s">
        <v>15</v>
      </c>
      <c r="B404" s="49">
        <f>SUM(B398:B403)</f>
        <v>215000</v>
      </c>
      <c r="C404" s="49">
        <f>SUM(C398:C403)</f>
        <v>20500</v>
      </c>
      <c r="D404" s="49">
        <f>SUM(D398:D403)</f>
        <v>0</v>
      </c>
      <c r="E404" s="49">
        <f t="shared" si="43"/>
        <v>194500</v>
      </c>
      <c r="F404" s="49">
        <f aca="true" t="shared" si="45" ref="F404:K404">SUM(F403,F398:F401)</f>
        <v>0</v>
      </c>
      <c r="G404" s="49">
        <f t="shared" si="45"/>
        <v>4868</v>
      </c>
      <c r="H404" s="49">
        <f t="shared" si="45"/>
        <v>0</v>
      </c>
      <c r="I404" s="49">
        <f t="shared" si="45"/>
        <v>0</v>
      </c>
      <c r="J404" s="49">
        <f t="shared" si="45"/>
        <v>0</v>
      </c>
      <c r="K404" s="49">
        <f t="shared" si="45"/>
        <v>0</v>
      </c>
      <c r="L404" s="49">
        <f>SUM(F404:K404)</f>
        <v>4868</v>
      </c>
      <c r="M404" s="49">
        <f t="shared" si="44"/>
        <v>189632</v>
      </c>
    </row>
    <row r="405" spans="1:13" s="27" customFormat="1" ht="21.75" thickTop="1">
      <c r="A405" s="65"/>
      <c r="B405" s="66"/>
      <c r="C405" s="66"/>
      <c r="D405" s="66"/>
      <c r="E405" s="66"/>
      <c r="F405" s="66"/>
      <c r="G405" s="66"/>
      <c r="H405" s="67"/>
      <c r="I405" s="66"/>
      <c r="J405" s="66"/>
      <c r="K405" s="66"/>
      <c r="L405" s="66"/>
      <c r="M405" s="66"/>
    </row>
    <row r="406" spans="1:13" s="27" customFormat="1" ht="21">
      <c r="A406" s="65"/>
      <c r="B406" s="66"/>
      <c r="C406" s="66"/>
      <c r="D406" s="66"/>
      <c r="E406" s="66"/>
      <c r="F406" s="66"/>
      <c r="G406" s="66"/>
      <c r="H406" s="67"/>
      <c r="I406" s="66"/>
      <c r="J406" s="66"/>
      <c r="K406" s="66"/>
      <c r="L406" s="66"/>
      <c r="M406" s="66"/>
    </row>
    <row r="407" spans="1:13" s="27" customFormat="1" ht="21">
      <c r="A407" s="65"/>
      <c r="B407" s="66"/>
      <c r="C407" s="66"/>
      <c r="D407" s="66"/>
      <c r="E407" s="66"/>
      <c r="F407" s="66"/>
      <c r="G407" s="66"/>
      <c r="H407" s="67"/>
      <c r="I407" s="66"/>
      <c r="J407" s="66"/>
      <c r="K407" s="66"/>
      <c r="L407" s="66"/>
      <c r="M407" s="66"/>
    </row>
    <row r="408" spans="1:13" s="27" customFormat="1" ht="21">
      <c r="A408" s="65"/>
      <c r="B408" s="66"/>
      <c r="C408" s="66"/>
      <c r="D408" s="66"/>
      <c r="E408" s="66"/>
      <c r="F408" s="66"/>
      <c r="G408" s="66"/>
      <c r="H408" s="67"/>
      <c r="I408" s="66"/>
      <c r="J408" s="66"/>
      <c r="K408" s="66"/>
      <c r="L408" s="66"/>
      <c r="M408" s="66"/>
    </row>
    <row r="409" spans="1:13" s="27" customFormat="1" ht="21">
      <c r="A409" s="65"/>
      <c r="B409" s="66"/>
      <c r="C409" s="66"/>
      <c r="D409" s="66"/>
      <c r="E409" s="66"/>
      <c r="F409" s="66"/>
      <c r="G409" s="66"/>
      <c r="H409" s="67"/>
      <c r="I409" s="66"/>
      <c r="J409" s="66"/>
      <c r="K409" s="66"/>
      <c r="L409" s="66"/>
      <c r="M409" s="66"/>
    </row>
    <row r="410" spans="1:13" s="27" customFormat="1" ht="21">
      <c r="A410" s="65"/>
      <c r="B410" s="66"/>
      <c r="C410" s="66"/>
      <c r="D410" s="66"/>
      <c r="E410" s="66"/>
      <c r="F410" s="66"/>
      <c r="G410" s="66"/>
      <c r="H410" s="67"/>
      <c r="I410" s="66"/>
      <c r="J410" s="66"/>
      <c r="K410" s="66"/>
      <c r="L410" s="66"/>
      <c r="M410" s="66"/>
    </row>
    <row r="411" spans="1:13" s="27" customFormat="1" ht="21">
      <c r="A411" s="65"/>
      <c r="B411" s="66"/>
      <c r="C411" s="66"/>
      <c r="D411" s="66"/>
      <c r="E411" s="66"/>
      <c r="F411" s="66"/>
      <c r="G411" s="66"/>
      <c r="H411" s="67"/>
      <c r="I411" s="66"/>
      <c r="J411" s="66"/>
      <c r="K411" s="66"/>
      <c r="L411" s="66"/>
      <c r="M411" s="66"/>
    </row>
    <row r="412" spans="1:13" s="27" customFormat="1" ht="21">
      <c r="A412" s="65"/>
      <c r="B412" s="66"/>
      <c r="C412" s="66"/>
      <c r="D412" s="66"/>
      <c r="E412" s="66"/>
      <c r="F412" s="66"/>
      <c r="G412" s="66"/>
      <c r="H412" s="67"/>
      <c r="I412" s="66"/>
      <c r="J412" s="66"/>
      <c r="K412" s="66"/>
      <c r="L412" s="66"/>
      <c r="M412" s="66"/>
    </row>
    <row r="413" spans="1:13" s="27" customFormat="1" ht="21">
      <c r="A413" s="65"/>
      <c r="B413" s="66"/>
      <c r="C413" s="66"/>
      <c r="D413" s="66"/>
      <c r="E413" s="66"/>
      <c r="F413" s="66"/>
      <c r="G413" s="66"/>
      <c r="H413" s="67"/>
      <c r="I413" s="66"/>
      <c r="J413" s="66"/>
      <c r="K413" s="66"/>
      <c r="L413" s="66"/>
      <c r="M413" s="66"/>
    </row>
    <row r="414" spans="1:13" ht="26.25">
      <c r="A414" s="98" t="s">
        <v>49</v>
      </c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</row>
    <row r="415" spans="1:13" ht="26.25">
      <c r="A415" s="98" t="s">
        <v>173</v>
      </c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</row>
    <row r="416" ht="26.25">
      <c r="A416" s="1"/>
    </row>
    <row r="417" spans="1:13" ht="21">
      <c r="A417" s="101" t="s">
        <v>0</v>
      </c>
      <c r="B417" s="101" t="s">
        <v>1</v>
      </c>
      <c r="C417" s="101" t="s">
        <v>2</v>
      </c>
      <c r="D417" s="101" t="s">
        <v>3</v>
      </c>
      <c r="E417" s="101" t="s">
        <v>4</v>
      </c>
      <c r="F417" s="101" t="s">
        <v>178</v>
      </c>
      <c r="G417" s="101"/>
      <c r="H417" s="101"/>
      <c r="I417" s="101"/>
      <c r="J417" s="101"/>
      <c r="K417" s="101"/>
      <c r="L417" s="101" t="s">
        <v>5</v>
      </c>
      <c r="M417" s="101" t="s">
        <v>6</v>
      </c>
    </row>
    <row r="418" spans="1:13" ht="21.75" thickBot="1">
      <c r="A418" s="102"/>
      <c r="B418" s="102"/>
      <c r="C418" s="102"/>
      <c r="D418" s="102"/>
      <c r="E418" s="102"/>
      <c r="F418" s="20" t="s">
        <v>371</v>
      </c>
      <c r="G418" s="20" t="s">
        <v>372</v>
      </c>
      <c r="H418" s="20" t="s">
        <v>381</v>
      </c>
      <c r="I418" s="20" t="s">
        <v>382</v>
      </c>
      <c r="J418" s="20" t="s">
        <v>383</v>
      </c>
      <c r="K418" s="20" t="s">
        <v>384</v>
      </c>
      <c r="L418" s="102"/>
      <c r="M418" s="102"/>
    </row>
    <row r="419" spans="1:13" s="27" customFormat="1" ht="21.75" thickTop="1">
      <c r="A419" s="46" t="s">
        <v>144</v>
      </c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54"/>
    </row>
    <row r="420" spans="1:13" s="27" customFormat="1" ht="21">
      <c r="A420" s="8" t="s">
        <v>119</v>
      </c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54"/>
    </row>
    <row r="421" spans="1:13" s="27" customFormat="1" ht="21">
      <c r="A421" s="46" t="s">
        <v>118</v>
      </c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54"/>
    </row>
    <row r="422" spans="1:13" s="27" customFormat="1" ht="21">
      <c r="A422" s="46" t="s">
        <v>116</v>
      </c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54"/>
    </row>
    <row r="423" spans="1:13" ht="21">
      <c r="A423" s="8" t="s">
        <v>220</v>
      </c>
      <c r="B423" s="5"/>
      <c r="C423" s="5"/>
      <c r="D423" s="5"/>
      <c r="E423" s="5"/>
      <c r="F423" s="5"/>
      <c r="G423" s="5"/>
      <c r="H423" s="23"/>
      <c r="I423" s="5"/>
      <c r="J423" s="5"/>
      <c r="K423" s="5"/>
      <c r="L423" s="5"/>
      <c r="M423" s="5"/>
    </row>
    <row r="424" spans="1:13" ht="21">
      <c r="A424" s="50" t="s">
        <v>246</v>
      </c>
      <c r="B424" s="4"/>
      <c r="C424" s="4"/>
      <c r="D424" s="4"/>
      <c r="E424" s="4"/>
      <c r="F424" s="5"/>
      <c r="G424" s="5"/>
      <c r="H424" s="23"/>
      <c r="I424" s="5"/>
      <c r="J424" s="5"/>
      <c r="K424" s="5"/>
      <c r="L424" s="5"/>
      <c r="M424" s="5"/>
    </row>
    <row r="425" spans="1:13" ht="21">
      <c r="A425" s="5" t="s">
        <v>247</v>
      </c>
      <c r="B425" s="4">
        <v>30000</v>
      </c>
      <c r="C425" s="4"/>
      <c r="D425" s="4">
        <v>50000</v>
      </c>
      <c r="E425" s="4">
        <f>SUM(B425-C425+D425)</f>
        <v>80000</v>
      </c>
      <c r="F425" s="5">
        <v>6016</v>
      </c>
      <c r="G425" s="5">
        <v>8116</v>
      </c>
      <c r="H425" s="23">
        <v>0</v>
      </c>
      <c r="I425" s="23">
        <v>0</v>
      </c>
      <c r="J425" s="23">
        <v>0</v>
      </c>
      <c r="K425" s="5">
        <v>14543</v>
      </c>
      <c r="L425" s="5">
        <f>SUM(F425:K425)</f>
        <v>28675</v>
      </c>
      <c r="M425" s="5">
        <f>SUM(E425-L425)</f>
        <v>51325</v>
      </c>
    </row>
    <row r="426" spans="1:13" ht="21">
      <c r="A426" s="5" t="s">
        <v>248</v>
      </c>
      <c r="B426" s="4">
        <v>70000</v>
      </c>
      <c r="C426" s="4"/>
      <c r="D426" s="4"/>
      <c r="E426" s="4">
        <f aca="true" t="shared" si="46" ref="E426:E434">SUM(B426-C426+D426)</f>
        <v>70000</v>
      </c>
      <c r="F426" s="5">
        <v>0</v>
      </c>
      <c r="G426" s="5">
        <v>0</v>
      </c>
      <c r="H426" s="23">
        <v>0</v>
      </c>
      <c r="I426" s="23">
        <v>0</v>
      </c>
      <c r="J426" s="23">
        <v>0</v>
      </c>
      <c r="K426" s="5">
        <v>0</v>
      </c>
      <c r="L426" s="5">
        <f aca="true" t="shared" si="47" ref="L426:L433">SUM(K426)</f>
        <v>0</v>
      </c>
      <c r="M426" s="5">
        <f aca="true" t="shared" si="48" ref="M426:M434">SUM(E426-L426)</f>
        <v>70000</v>
      </c>
    </row>
    <row r="427" spans="1:13" ht="21">
      <c r="A427" s="5" t="s">
        <v>249</v>
      </c>
      <c r="B427" s="4">
        <v>70000</v>
      </c>
      <c r="C427" s="4"/>
      <c r="D427" s="4"/>
      <c r="E427" s="4">
        <f t="shared" si="46"/>
        <v>70000</v>
      </c>
      <c r="F427" s="5">
        <v>0</v>
      </c>
      <c r="G427" s="5">
        <v>0</v>
      </c>
      <c r="H427" s="23">
        <v>0</v>
      </c>
      <c r="I427" s="23">
        <v>0</v>
      </c>
      <c r="J427" s="23">
        <v>0</v>
      </c>
      <c r="K427" s="5">
        <v>0</v>
      </c>
      <c r="L427" s="5">
        <f t="shared" si="47"/>
        <v>0</v>
      </c>
      <c r="M427" s="5">
        <f t="shared" si="48"/>
        <v>70000</v>
      </c>
    </row>
    <row r="428" spans="1:15" ht="21">
      <c r="A428" s="5" t="s">
        <v>250</v>
      </c>
      <c r="B428" s="4">
        <v>70000</v>
      </c>
      <c r="C428" s="4"/>
      <c r="D428" s="4">
        <v>70000</v>
      </c>
      <c r="E428" s="4">
        <f t="shared" si="46"/>
        <v>140000</v>
      </c>
      <c r="F428" s="5">
        <v>0</v>
      </c>
      <c r="G428" s="5">
        <v>139999</v>
      </c>
      <c r="H428" s="23">
        <v>0</v>
      </c>
      <c r="I428" s="23">
        <v>0</v>
      </c>
      <c r="J428" s="23">
        <v>0</v>
      </c>
      <c r="K428" s="5">
        <v>0</v>
      </c>
      <c r="L428" s="5">
        <f>SUM(F428:K428)</f>
        <v>139999</v>
      </c>
      <c r="M428" s="5">
        <f t="shared" si="48"/>
        <v>1</v>
      </c>
      <c r="O428" s="88">
        <f>SUM(J428+K428)</f>
        <v>0</v>
      </c>
    </row>
    <row r="429" spans="1:13" ht="21">
      <c r="A429" s="5" t="s">
        <v>251</v>
      </c>
      <c r="B429" s="4">
        <v>70000</v>
      </c>
      <c r="C429" s="4">
        <v>70000</v>
      </c>
      <c r="D429" s="4"/>
      <c r="E429" s="4">
        <f t="shared" si="46"/>
        <v>0</v>
      </c>
      <c r="F429" s="5">
        <v>0</v>
      </c>
      <c r="G429" s="5">
        <v>0</v>
      </c>
      <c r="H429" s="23">
        <v>0</v>
      </c>
      <c r="I429" s="23">
        <v>0</v>
      </c>
      <c r="J429" s="23">
        <v>0</v>
      </c>
      <c r="K429" s="5">
        <v>0</v>
      </c>
      <c r="L429" s="5">
        <f t="shared" si="47"/>
        <v>0</v>
      </c>
      <c r="M429" s="5">
        <f t="shared" si="48"/>
        <v>0</v>
      </c>
    </row>
    <row r="430" spans="1:13" ht="21">
      <c r="A430" s="5" t="s">
        <v>252</v>
      </c>
      <c r="B430" s="4">
        <v>70000</v>
      </c>
      <c r="C430" s="4"/>
      <c r="D430" s="4"/>
      <c r="E430" s="4">
        <f t="shared" si="46"/>
        <v>70000</v>
      </c>
      <c r="F430" s="5">
        <v>0</v>
      </c>
      <c r="G430" s="5">
        <v>68552</v>
      </c>
      <c r="H430" s="23">
        <v>0</v>
      </c>
      <c r="I430" s="23">
        <v>0</v>
      </c>
      <c r="J430" s="23">
        <v>0</v>
      </c>
      <c r="K430" s="5">
        <v>1430</v>
      </c>
      <c r="L430" s="5">
        <f>SUM(F430:K430)</f>
        <v>69982</v>
      </c>
      <c r="M430" s="5">
        <f t="shared" si="48"/>
        <v>18</v>
      </c>
    </row>
    <row r="431" spans="1:13" ht="21">
      <c r="A431" s="5" t="s">
        <v>253</v>
      </c>
      <c r="B431" s="4">
        <v>70000</v>
      </c>
      <c r="C431" s="4"/>
      <c r="D431" s="4"/>
      <c r="E431" s="4">
        <f t="shared" si="46"/>
        <v>70000</v>
      </c>
      <c r="F431" s="5">
        <v>0</v>
      </c>
      <c r="G431" s="5">
        <v>1430</v>
      </c>
      <c r="H431" s="23">
        <v>0</v>
      </c>
      <c r="I431" s="23">
        <v>0</v>
      </c>
      <c r="J431" s="23">
        <v>0</v>
      </c>
      <c r="K431" s="5">
        <v>68474</v>
      </c>
      <c r="L431" s="5">
        <f>SUM(F431:K431)</f>
        <v>69904</v>
      </c>
      <c r="M431" s="5">
        <f t="shared" si="48"/>
        <v>96</v>
      </c>
    </row>
    <row r="432" spans="1:13" ht="21">
      <c r="A432" s="5" t="s">
        <v>254</v>
      </c>
      <c r="B432" s="4">
        <v>40000</v>
      </c>
      <c r="C432" s="4"/>
      <c r="D432" s="4"/>
      <c r="E432" s="4">
        <f t="shared" si="46"/>
        <v>40000</v>
      </c>
      <c r="F432" s="5">
        <v>0</v>
      </c>
      <c r="G432" s="5">
        <v>0</v>
      </c>
      <c r="H432" s="23">
        <v>0</v>
      </c>
      <c r="I432" s="23">
        <v>0</v>
      </c>
      <c r="J432" s="23">
        <v>0</v>
      </c>
      <c r="K432" s="5">
        <v>0</v>
      </c>
      <c r="L432" s="5">
        <f t="shared" si="47"/>
        <v>0</v>
      </c>
      <c r="M432" s="5">
        <f t="shared" si="48"/>
        <v>40000</v>
      </c>
    </row>
    <row r="433" spans="1:13" ht="21">
      <c r="A433" s="24" t="s">
        <v>255</v>
      </c>
      <c r="B433" s="36">
        <v>32000</v>
      </c>
      <c r="C433" s="36"/>
      <c r="D433" s="36"/>
      <c r="E433" s="36">
        <f t="shared" si="46"/>
        <v>32000</v>
      </c>
      <c r="F433" s="24">
        <v>0</v>
      </c>
      <c r="G433" s="24">
        <v>0</v>
      </c>
      <c r="H433" s="68">
        <v>0</v>
      </c>
      <c r="I433" s="68">
        <v>0</v>
      </c>
      <c r="J433" s="68">
        <v>0</v>
      </c>
      <c r="K433" s="24">
        <v>0</v>
      </c>
      <c r="L433" s="24">
        <f t="shared" si="47"/>
        <v>0</v>
      </c>
      <c r="M433" s="24">
        <f t="shared" si="48"/>
        <v>32000</v>
      </c>
    </row>
    <row r="434" spans="1:13" s="27" customFormat="1" ht="21.75" thickBot="1">
      <c r="A434" s="9" t="s">
        <v>15</v>
      </c>
      <c r="B434" s="49">
        <f>SUM(B425:B433)</f>
        <v>522000</v>
      </c>
      <c r="C434" s="49">
        <f>SUM(C425:C433)</f>
        <v>70000</v>
      </c>
      <c r="D434" s="49">
        <f>SUM(D425:D433)</f>
        <v>120000</v>
      </c>
      <c r="E434" s="49">
        <f t="shared" si="46"/>
        <v>572000</v>
      </c>
      <c r="F434" s="49">
        <f aca="true" t="shared" si="49" ref="F434:L434">SUM(F425:F433)</f>
        <v>6016</v>
      </c>
      <c r="G434" s="49">
        <f t="shared" si="49"/>
        <v>218097</v>
      </c>
      <c r="H434" s="49">
        <f>SUM(H425:H433)</f>
        <v>0</v>
      </c>
      <c r="I434" s="49">
        <f>SUM(I425:I433)</f>
        <v>0</v>
      </c>
      <c r="J434" s="49">
        <f>SUM(J425:J433)</f>
        <v>0</v>
      </c>
      <c r="K434" s="49">
        <f>SUM(K425:K433)</f>
        <v>84447</v>
      </c>
      <c r="L434" s="49">
        <f t="shared" si="49"/>
        <v>308560</v>
      </c>
      <c r="M434" s="49">
        <f t="shared" si="48"/>
        <v>263440</v>
      </c>
    </row>
    <row r="435" spans="1:13" s="27" customFormat="1" ht="21.75" thickTop="1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</row>
    <row r="436" spans="1:13" s="27" customFormat="1" ht="21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</row>
    <row r="437" spans="1:13" s="27" customFormat="1" ht="21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</row>
    <row r="438" spans="1:13" s="27" customFormat="1" ht="21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</row>
    <row r="439" spans="1:13" s="27" customFormat="1" ht="21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</row>
    <row r="440" spans="1:13" s="27" customFormat="1" ht="21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</row>
    <row r="441" spans="1:13" ht="26.25">
      <c r="A441" s="98" t="s">
        <v>49</v>
      </c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</row>
    <row r="442" spans="1:13" ht="26.25">
      <c r="A442" s="98" t="s">
        <v>174</v>
      </c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</row>
    <row r="443" ht="26.25">
      <c r="A443" s="1"/>
    </row>
    <row r="444" spans="1:13" ht="21">
      <c r="A444" s="101" t="s">
        <v>0</v>
      </c>
      <c r="B444" s="101" t="s">
        <v>1</v>
      </c>
      <c r="C444" s="101" t="s">
        <v>2</v>
      </c>
      <c r="D444" s="101" t="s">
        <v>3</v>
      </c>
      <c r="E444" s="101" t="s">
        <v>4</v>
      </c>
      <c r="F444" s="101" t="s">
        <v>178</v>
      </c>
      <c r="G444" s="101"/>
      <c r="H444" s="101"/>
      <c r="I444" s="101"/>
      <c r="J444" s="101"/>
      <c r="K444" s="101"/>
      <c r="L444" s="101" t="s">
        <v>5</v>
      </c>
      <c r="M444" s="101" t="s">
        <v>6</v>
      </c>
    </row>
    <row r="445" spans="1:13" ht="21.75" thickBot="1">
      <c r="A445" s="102"/>
      <c r="B445" s="102"/>
      <c r="C445" s="102"/>
      <c r="D445" s="102"/>
      <c r="E445" s="102"/>
      <c r="F445" s="20" t="s">
        <v>371</v>
      </c>
      <c r="G445" s="20" t="s">
        <v>372</v>
      </c>
      <c r="H445" s="20" t="s">
        <v>381</v>
      </c>
      <c r="I445" s="20" t="s">
        <v>382</v>
      </c>
      <c r="J445" s="20" t="s">
        <v>383</v>
      </c>
      <c r="K445" s="20" t="s">
        <v>384</v>
      </c>
      <c r="L445" s="102"/>
      <c r="M445" s="102"/>
    </row>
    <row r="446" spans="1:13" s="27" customFormat="1" ht="21.75" thickTop="1">
      <c r="A446" s="46" t="s">
        <v>144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54"/>
    </row>
    <row r="447" spans="1:13" s="27" customFormat="1" ht="21">
      <c r="A447" s="8" t="s">
        <v>175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54"/>
    </row>
    <row r="448" spans="1:13" s="27" customFormat="1" ht="21">
      <c r="A448" s="46" t="s">
        <v>118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54"/>
    </row>
    <row r="449" spans="1:13" s="27" customFormat="1" ht="21">
      <c r="A449" s="46" t="s">
        <v>116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54"/>
    </row>
    <row r="450" spans="1:13" ht="21">
      <c r="A450" s="8" t="s">
        <v>220</v>
      </c>
      <c r="B450" s="5"/>
      <c r="C450" s="5"/>
      <c r="D450" s="5"/>
      <c r="E450" s="5"/>
      <c r="F450" s="5"/>
      <c r="G450" s="5"/>
      <c r="H450" s="23"/>
      <c r="I450" s="5"/>
      <c r="J450" s="5"/>
      <c r="K450" s="5"/>
      <c r="L450" s="5"/>
      <c r="M450" s="5"/>
    </row>
    <row r="451" spans="1:13" ht="21">
      <c r="A451" s="50" t="s">
        <v>221</v>
      </c>
      <c r="B451" s="4"/>
      <c r="C451" s="4"/>
      <c r="D451" s="4"/>
      <c r="E451" s="4"/>
      <c r="F451" s="5"/>
      <c r="G451" s="5"/>
      <c r="H451" s="23"/>
      <c r="I451" s="5"/>
      <c r="J451" s="5"/>
      <c r="K451" s="5"/>
      <c r="L451" s="5"/>
      <c r="M451" s="5"/>
    </row>
    <row r="452" spans="1:13" ht="21">
      <c r="A452" s="5" t="s">
        <v>256</v>
      </c>
      <c r="B452" s="4">
        <v>200000</v>
      </c>
      <c r="C452" s="4"/>
      <c r="D452" s="4"/>
      <c r="E452" s="4">
        <f>SUM(B452-C452+D452)</f>
        <v>200000</v>
      </c>
      <c r="F452" s="5">
        <v>0</v>
      </c>
      <c r="G452" s="5">
        <v>0</v>
      </c>
      <c r="H452" s="5">
        <v>0</v>
      </c>
      <c r="I452" s="5">
        <v>7500</v>
      </c>
      <c r="J452" s="5">
        <v>0</v>
      </c>
      <c r="K452" s="5">
        <v>0</v>
      </c>
      <c r="L452" s="5">
        <f>SUM(F452:K452)</f>
        <v>7500</v>
      </c>
      <c r="M452" s="5">
        <f>SUM(E452-L452)</f>
        <v>192500</v>
      </c>
    </row>
    <row r="453" spans="1:13" ht="21">
      <c r="A453" s="5" t="s">
        <v>257</v>
      </c>
      <c r="B453" s="4">
        <v>75000</v>
      </c>
      <c r="C453" s="4"/>
      <c r="D453" s="4"/>
      <c r="E453" s="4">
        <f>SUM(B453-C453+D453)</f>
        <v>75000</v>
      </c>
      <c r="F453" s="5">
        <v>0</v>
      </c>
      <c r="G453" s="5">
        <v>0</v>
      </c>
      <c r="H453" s="5">
        <v>74230</v>
      </c>
      <c r="I453" s="5">
        <v>0</v>
      </c>
      <c r="J453" s="5">
        <v>0</v>
      </c>
      <c r="K453" s="5">
        <v>0</v>
      </c>
      <c r="L453" s="5">
        <f>SUM(F453:K453)</f>
        <v>74230</v>
      </c>
      <c r="M453" s="5">
        <f>SUM(E453-L453)</f>
        <v>770</v>
      </c>
    </row>
    <row r="454" spans="1:13" s="27" customFormat="1" ht="21.75" thickBot="1">
      <c r="A454" s="9" t="s">
        <v>15</v>
      </c>
      <c r="B454" s="49">
        <f>SUM(B451:B453)</f>
        <v>275000</v>
      </c>
      <c r="C454" s="49">
        <f>SUM(C451:C453)</f>
        <v>0</v>
      </c>
      <c r="D454" s="49">
        <f>SUM(D451:D453)</f>
        <v>0</v>
      </c>
      <c r="E454" s="49">
        <f>SUM(B454-C454+D454)</f>
        <v>275000</v>
      </c>
      <c r="F454" s="49">
        <f aca="true" t="shared" si="50" ref="F454:K454">SUM(F452:F453)</f>
        <v>0</v>
      </c>
      <c r="G454" s="49">
        <f t="shared" si="50"/>
        <v>0</v>
      </c>
      <c r="H454" s="49">
        <f t="shared" si="50"/>
        <v>74230</v>
      </c>
      <c r="I454" s="49">
        <f t="shared" si="50"/>
        <v>7500</v>
      </c>
      <c r="J454" s="49">
        <f t="shared" si="50"/>
        <v>0</v>
      </c>
      <c r="K454" s="49">
        <f t="shared" si="50"/>
        <v>0</v>
      </c>
      <c r="L454" s="49">
        <f>SUM(F454:K454)</f>
        <v>81730</v>
      </c>
      <c r="M454" s="49">
        <f>SUM(E454-L454)</f>
        <v>193270</v>
      </c>
    </row>
    <row r="455" spans="1:13" s="27" customFormat="1" ht="21.75" thickTop="1">
      <c r="A455" s="16"/>
      <c r="B455" s="17"/>
      <c r="C455" s="17"/>
      <c r="D455" s="17"/>
      <c r="E455" s="13"/>
      <c r="F455" s="17"/>
      <c r="G455" s="17"/>
      <c r="H455" s="17"/>
      <c r="I455" s="17"/>
      <c r="J455" s="17"/>
      <c r="K455" s="17"/>
      <c r="L455" s="17"/>
      <c r="M455" s="13"/>
    </row>
    <row r="456" spans="1:13" s="27" customFormat="1" ht="21">
      <c r="A456" s="16"/>
      <c r="B456" s="17"/>
      <c r="C456" s="17"/>
      <c r="D456" s="17"/>
      <c r="E456" s="13"/>
      <c r="F456" s="17"/>
      <c r="G456" s="17"/>
      <c r="H456" s="17"/>
      <c r="I456" s="17"/>
      <c r="J456" s="17"/>
      <c r="K456" s="17"/>
      <c r="L456" s="17"/>
      <c r="M456" s="13"/>
    </row>
    <row r="457" spans="1:13" s="27" customFormat="1" ht="21">
      <c r="A457" s="16"/>
      <c r="B457" s="17"/>
      <c r="C457" s="17"/>
      <c r="D457" s="17"/>
      <c r="E457" s="13"/>
      <c r="F457" s="17"/>
      <c r="G457" s="17"/>
      <c r="H457" s="17"/>
      <c r="I457" s="17"/>
      <c r="J457" s="17"/>
      <c r="K457" s="17"/>
      <c r="L457" s="17"/>
      <c r="M457" s="13"/>
    </row>
    <row r="458" spans="1:13" s="27" customFormat="1" ht="21">
      <c r="A458" s="16"/>
      <c r="B458" s="17"/>
      <c r="C458" s="17"/>
      <c r="D458" s="17"/>
      <c r="E458" s="13"/>
      <c r="F458" s="17"/>
      <c r="G458" s="17"/>
      <c r="H458" s="17"/>
      <c r="I458" s="17"/>
      <c r="J458" s="17"/>
      <c r="K458" s="17"/>
      <c r="L458" s="17"/>
      <c r="M458" s="13"/>
    </row>
    <row r="459" spans="1:13" s="27" customFormat="1" ht="21">
      <c r="A459" s="16"/>
      <c r="B459" s="17"/>
      <c r="C459" s="17"/>
      <c r="D459" s="17"/>
      <c r="E459" s="13"/>
      <c r="F459" s="17"/>
      <c r="G459" s="17"/>
      <c r="H459" s="17"/>
      <c r="I459" s="17"/>
      <c r="J459" s="17"/>
      <c r="K459" s="17"/>
      <c r="L459" s="17"/>
      <c r="M459" s="13"/>
    </row>
    <row r="460" spans="1:13" s="27" customFormat="1" ht="21">
      <c r="A460" s="16"/>
      <c r="B460" s="17"/>
      <c r="C460" s="17"/>
      <c r="D460" s="17"/>
      <c r="E460" s="13"/>
      <c r="F460" s="17"/>
      <c r="G460" s="17"/>
      <c r="H460" s="17"/>
      <c r="I460" s="17"/>
      <c r="J460" s="17"/>
      <c r="K460" s="17"/>
      <c r="L460" s="17"/>
      <c r="M460" s="13"/>
    </row>
    <row r="461" spans="1:13" s="27" customFormat="1" ht="21">
      <c r="A461" s="16"/>
      <c r="B461" s="17"/>
      <c r="C461" s="17"/>
      <c r="D461" s="17"/>
      <c r="E461" s="13"/>
      <c r="F461" s="17"/>
      <c r="G461" s="17"/>
      <c r="H461" s="17"/>
      <c r="I461" s="17"/>
      <c r="J461" s="17"/>
      <c r="K461" s="17"/>
      <c r="L461" s="17"/>
      <c r="M461" s="13"/>
    </row>
    <row r="462" spans="1:13" s="27" customFormat="1" ht="21">
      <c r="A462" s="16"/>
      <c r="B462" s="17"/>
      <c r="C462" s="17"/>
      <c r="D462" s="17"/>
      <c r="E462" s="13"/>
      <c r="F462" s="17"/>
      <c r="G462" s="17"/>
      <c r="H462" s="17"/>
      <c r="I462" s="17"/>
      <c r="J462" s="17"/>
      <c r="K462" s="17"/>
      <c r="L462" s="17"/>
      <c r="M462" s="13"/>
    </row>
    <row r="463" spans="1:13" s="27" customFormat="1" ht="21">
      <c r="A463" s="16"/>
      <c r="B463" s="17"/>
      <c r="C463" s="17"/>
      <c r="D463" s="17"/>
      <c r="E463" s="13"/>
      <c r="F463" s="17"/>
      <c r="G463" s="17"/>
      <c r="H463" s="17"/>
      <c r="I463" s="17"/>
      <c r="J463" s="17"/>
      <c r="K463" s="17"/>
      <c r="L463" s="17"/>
      <c r="M463" s="13"/>
    </row>
    <row r="464" spans="1:13" s="27" customFormat="1" ht="21">
      <c r="A464" s="16"/>
      <c r="B464" s="17"/>
      <c r="C464" s="17"/>
      <c r="D464" s="17"/>
      <c r="E464" s="13"/>
      <c r="F464" s="17"/>
      <c r="G464" s="17"/>
      <c r="H464" s="17"/>
      <c r="I464" s="17"/>
      <c r="J464" s="17"/>
      <c r="K464" s="17"/>
      <c r="L464" s="17"/>
      <c r="M464" s="13"/>
    </row>
    <row r="465" spans="1:13" s="27" customFormat="1" ht="21">
      <c r="A465" s="16"/>
      <c r="B465" s="17"/>
      <c r="C465" s="17"/>
      <c r="D465" s="17"/>
      <c r="E465" s="13"/>
      <c r="F465" s="17"/>
      <c r="G465" s="17"/>
      <c r="H465" s="17"/>
      <c r="I465" s="17"/>
      <c r="J465" s="17"/>
      <c r="K465" s="17"/>
      <c r="L465" s="17"/>
      <c r="M465" s="13"/>
    </row>
    <row r="466" spans="1:13" s="27" customFormat="1" ht="21">
      <c r="A466" s="16"/>
      <c r="B466" s="17"/>
      <c r="C466" s="17"/>
      <c r="D466" s="17"/>
      <c r="E466" s="13"/>
      <c r="F466" s="17"/>
      <c r="G466" s="17"/>
      <c r="H466" s="17"/>
      <c r="I466" s="17"/>
      <c r="J466" s="17"/>
      <c r="K466" s="17"/>
      <c r="L466" s="17"/>
      <c r="M466" s="13"/>
    </row>
    <row r="467" spans="1:13" s="27" customFormat="1" ht="21">
      <c r="A467" s="16"/>
      <c r="B467" s="17"/>
      <c r="C467" s="17"/>
      <c r="D467" s="17"/>
      <c r="E467" s="13"/>
      <c r="F467" s="17"/>
      <c r="G467" s="17"/>
      <c r="H467" s="17"/>
      <c r="I467" s="17"/>
      <c r="J467" s="17"/>
      <c r="K467" s="17"/>
      <c r="L467" s="17"/>
      <c r="M467" s="13"/>
    </row>
    <row r="468" spans="1:13" s="27" customFormat="1" ht="26.25">
      <c r="A468" s="98" t="s">
        <v>49</v>
      </c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</row>
    <row r="469" spans="1:13" s="27" customFormat="1" ht="26.25">
      <c r="A469" s="98" t="s">
        <v>346</v>
      </c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</row>
    <row r="470" spans="1:13" s="27" customFormat="1" ht="26.25">
      <c r="A470" s="1"/>
      <c r="B470" s="2"/>
      <c r="C470" s="2"/>
      <c r="D470" s="2"/>
      <c r="E470" s="2"/>
      <c r="F470" s="2"/>
      <c r="G470" s="2"/>
      <c r="H470" s="19"/>
      <c r="I470" s="2"/>
      <c r="J470" s="2"/>
      <c r="K470" s="2"/>
      <c r="L470" s="2"/>
      <c r="M470" s="2"/>
    </row>
    <row r="471" spans="1:13" s="27" customFormat="1" ht="21">
      <c r="A471" s="101" t="s">
        <v>0</v>
      </c>
      <c r="B471" s="101" t="s">
        <v>1</v>
      </c>
      <c r="C471" s="101" t="s">
        <v>2</v>
      </c>
      <c r="D471" s="101" t="s">
        <v>3</v>
      </c>
      <c r="E471" s="101" t="s">
        <v>4</v>
      </c>
      <c r="F471" s="101" t="s">
        <v>178</v>
      </c>
      <c r="G471" s="101"/>
      <c r="H471" s="101"/>
      <c r="I471" s="101"/>
      <c r="J471" s="101"/>
      <c r="K471" s="101"/>
      <c r="L471" s="101" t="s">
        <v>5</v>
      </c>
      <c r="M471" s="101" t="s">
        <v>6</v>
      </c>
    </row>
    <row r="472" spans="1:13" s="27" customFormat="1" ht="21.75" thickBot="1">
      <c r="A472" s="102"/>
      <c r="B472" s="102"/>
      <c r="C472" s="102"/>
      <c r="D472" s="102"/>
      <c r="E472" s="102"/>
      <c r="F472" s="20" t="s">
        <v>371</v>
      </c>
      <c r="G472" s="20" t="s">
        <v>372</v>
      </c>
      <c r="H472" s="20" t="s">
        <v>381</v>
      </c>
      <c r="I472" s="20" t="s">
        <v>382</v>
      </c>
      <c r="J472" s="20" t="s">
        <v>383</v>
      </c>
      <c r="K472" s="20" t="s">
        <v>384</v>
      </c>
      <c r="L472" s="102"/>
      <c r="M472" s="102"/>
    </row>
    <row r="473" spans="1:13" s="27" customFormat="1" ht="21.75" thickTop="1">
      <c r="A473" s="46" t="s">
        <v>144</v>
      </c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54"/>
    </row>
    <row r="474" spans="1:13" s="27" customFormat="1" ht="21">
      <c r="A474" s="8" t="s">
        <v>368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54"/>
    </row>
    <row r="475" spans="1:13" s="27" customFormat="1" ht="21">
      <c r="A475" s="46" t="s">
        <v>118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54"/>
    </row>
    <row r="476" spans="1:13" s="27" customFormat="1" ht="21">
      <c r="A476" s="46" t="s">
        <v>116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54"/>
    </row>
    <row r="477" spans="1:13" s="27" customFormat="1" ht="21">
      <c r="A477" s="8" t="s">
        <v>347</v>
      </c>
      <c r="B477" s="5"/>
      <c r="C477" s="5"/>
      <c r="D477" s="5"/>
      <c r="E477" s="5"/>
      <c r="F477" s="5"/>
      <c r="G477" s="5"/>
      <c r="H477" s="23"/>
      <c r="I477" s="5"/>
      <c r="J477" s="5"/>
      <c r="K477" s="5"/>
      <c r="L477" s="5"/>
      <c r="M477" s="5"/>
    </row>
    <row r="478" spans="1:13" s="27" customFormat="1" ht="21">
      <c r="A478" s="50" t="s">
        <v>221</v>
      </c>
      <c r="B478" s="4"/>
      <c r="C478" s="4"/>
      <c r="D478" s="4"/>
      <c r="E478" s="4"/>
      <c r="F478" s="5"/>
      <c r="G478" s="5"/>
      <c r="H478" s="23"/>
      <c r="I478" s="5"/>
      <c r="J478" s="5"/>
      <c r="K478" s="5"/>
      <c r="L478" s="5"/>
      <c r="M478" s="5"/>
    </row>
    <row r="479" spans="1:13" s="27" customFormat="1" ht="21">
      <c r="A479" s="77" t="s">
        <v>348</v>
      </c>
      <c r="B479" s="80">
        <v>15000</v>
      </c>
      <c r="C479" s="78"/>
      <c r="D479" s="78"/>
      <c r="E479" s="5">
        <f aca="true" t="shared" si="51" ref="E479:E484">SUM(B479-C479+D479)</f>
        <v>15000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f>SUM(F479:K479)</f>
        <v>0</v>
      </c>
      <c r="M479" s="5">
        <f aca="true" t="shared" si="52" ref="M479:M484">SUM(E479-L479)</f>
        <v>15000</v>
      </c>
    </row>
    <row r="480" spans="1:13" s="27" customFormat="1" ht="21">
      <c r="A480" s="77" t="s">
        <v>349</v>
      </c>
      <c r="B480" s="80">
        <v>25000</v>
      </c>
      <c r="C480" s="78"/>
      <c r="D480" s="78"/>
      <c r="E480" s="5">
        <f t="shared" si="51"/>
        <v>25000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f>SUM(F480:K480)</f>
        <v>0</v>
      </c>
      <c r="M480" s="5">
        <f t="shared" si="52"/>
        <v>25000</v>
      </c>
    </row>
    <row r="481" spans="1:13" s="27" customFormat="1" ht="21">
      <c r="A481" s="77" t="s">
        <v>350</v>
      </c>
      <c r="B481" s="80">
        <v>25000</v>
      </c>
      <c r="C481" s="78"/>
      <c r="D481" s="78"/>
      <c r="E481" s="5">
        <f t="shared" si="51"/>
        <v>25000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5">
        <f>SUM(F481:K481)</f>
        <v>0</v>
      </c>
      <c r="M481" s="5">
        <f t="shared" si="52"/>
        <v>25000</v>
      </c>
    </row>
    <row r="482" spans="1:13" s="27" customFormat="1" ht="21">
      <c r="A482" s="77" t="s">
        <v>351</v>
      </c>
      <c r="B482" s="80">
        <v>20000</v>
      </c>
      <c r="C482" s="78"/>
      <c r="D482" s="78"/>
      <c r="E482" s="5">
        <f t="shared" si="51"/>
        <v>20000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5">
        <f>SUM(F482:K482)</f>
        <v>0</v>
      </c>
      <c r="M482" s="5">
        <f t="shared" si="52"/>
        <v>20000</v>
      </c>
    </row>
    <row r="483" spans="1:13" s="27" customFormat="1" ht="21">
      <c r="A483" s="77" t="s">
        <v>352</v>
      </c>
      <c r="B483" s="80">
        <v>65000</v>
      </c>
      <c r="C483" s="78"/>
      <c r="D483" s="78"/>
      <c r="E483" s="5">
        <f t="shared" si="51"/>
        <v>65000</v>
      </c>
      <c r="F483" s="24">
        <v>0</v>
      </c>
      <c r="G483" s="24">
        <v>65000</v>
      </c>
      <c r="H483" s="24">
        <v>0</v>
      </c>
      <c r="I483" s="24">
        <v>0</v>
      </c>
      <c r="J483" s="24">
        <v>0</v>
      </c>
      <c r="K483" s="24">
        <v>0</v>
      </c>
      <c r="L483" s="5">
        <f>SUM(F483:K483)</f>
        <v>65000</v>
      </c>
      <c r="M483" s="5">
        <f t="shared" si="52"/>
        <v>0</v>
      </c>
    </row>
    <row r="484" spans="1:13" s="27" customFormat="1" ht="21.75" thickBot="1">
      <c r="A484" s="9" t="s">
        <v>15</v>
      </c>
      <c r="B484" s="49">
        <f>SUM(B479:B483)</f>
        <v>150000</v>
      </c>
      <c r="C484" s="49">
        <f>SUM(C479:C483)</f>
        <v>0</v>
      </c>
      <c r="D484" s="49">
        <f>SUM(D479:D483)</f>
        <v>0</v>
      </c>
      <c r="E484" s="49">
        <f t="shared" si="51"/>
        <v>150000</v>
      </c>
      <c r="F484" s="49">
        <f>SUM(F479:F480)</f>
        <v>0</v>
      </c>
      <c r="G484" s="49">
        <f>SUM(G479:G483)</f>
        <v>65000</v>
      </c>
      <c r="H484" s="49">
        <f>SUM(H479:H480)</f>
        <v>0</v>
      </c>
      <c r="I484" s="49">
        <f>SUM(I479:I480)</f>
        <v>0</v>
      </c>
      <c r="J484" s="49">
        <f>SUM(J479:J480)</f>
        <v>0</v>
      </c>
      <c r="K484" s="49">
        <f>SUM(K479:K480)</f>
        <v>0</v>
      </c>
      <c r="L484" s="49">
        <f>SUM(L479:L483)</f>
        <v>65000</v>
      </c>
      <c r="M484" s="49">
        <f t="shared" si="52"/>
        <v>85000</v>
      </c>
    </row>
    <row r="485" spans="1:13" s="27" customFormat="1" ht="21.75" thickTop="1">
      <c r="A485" s="16"/>
      <c r="B485" s="66"/>
      <c r="C485" s="66"/>
      <c r="D485" s="66"/>
      <c r="E485" s="66"/>
      <c r="F485" s="66"/>
      <c r="G485" s="66"/>
      <c r="H485" s="67"/>
      <c r="I485" s="66"/>
      <c r="J485" s="66"/>
      <c r="K485" s="67"/>
      <c r="L485" s="66"/>
      <c r="M485" s="66"/>
    </row>
    <row r="486" spans="1:13" s="27" customFormat="1" ht="21">
      <c r="A486" s="16"/>
      <c r="B486" s="17"/>
      <c r="C486" s="17"/>
      <c r="D486" s="17"/>
      <c r="E486" s="13"/>
      <c r="F486" s="17"/>
      <c r="G486" s="17"/>
      <c r="H486" s="17"/>
      <c r="I486" s="17"/>
      <c r="J486" s="17"/>
      <c r="K486" s="17"/>
      <c r="L486" s="17"/>
      <c r="M486" s="13"/>
    </row>
    <row r="487" spans="1:13" s="27" customFormat="1" ht="21">
      <c r="A487" s="16"/>
      <c r="B487" s="17"/>
      <c r="C487" s="17"/>
      <c r="D487" s="17"/>
      <c r="E487" s="13"/>
      <c r="F487" s="17"/>
      <c r="G487" s="17"/>
      <c r="H487" s="17"/>
      <c r="I487" s="17"/>
      <c r="J487" s="17"/>
      <c r="K487" s="17"/>
      <c r="L487" s="17"/>
      <c r="M487" s="13"/>
    </row>
    <row r="488" spans="1:13" s="27" customFormat="1" ht="21">
      <c r="A488" s="16"/>
      <c r="B488" s="17"/>
      <c r="C488" s="17"/>
      <c r="D488" s="17"/>
      <c r="E488" s="13"/>
      <c r="F488" s="17"/>
      <c r="G488" s="17"/>
      <c r="H488" s="17"/>
      <c r="I488" s="17"/>
      <c r="J488" s="17"/>
      <c r="K488" s="17"/>
      <c r="L488" s="17"/>
      <c r="M488" s="13"/>
    </row>
    <row r="489" spans="1:13" s="27" customFormat="1" ht="21">
      <c r="A489" s="16"/>
      <c r="B489" s="17"/>
      <c r="C489" s="17"/>
      <c r="D489" s="17"/>
      <c r="E489" s="13"/>
      <c r="F489" s="17"/>
      <c r="G489" s="17"/>
      <c r="H489" s="17"/>
      <c r="I489" s="17"/>
      <c r="J489" s="17"/>
      <c r="K489" s="17"/>
      <c r="L489" s="17"/>
      <c r="M489" s="13"/>
    </row>
    <row r="490" spans="1:13" s="27" customFormat="1" ht="21">
      <c r="A490" s="16"/>
      <c r="B490" s="17"/>
      <c r="C490" s="17"/>
      <c r="D490" s="17"/>
      <c r="E490" s="13"/>
      <c r="F490" s="17"/>
      <c r="G490" s="17"/>
      <c r="H490" s="17"/>
      <c r="I490" s="17"/>
      <c r="J490" s="17"/>
      <c r="K490" s="17"/>
      <c r="L490" s="17"/>
      <c r="M490" s="13"/>
    </row>
    <row r="491" spans="1:13" s="27" customFormat="1" ht="21">
      <c r="A491" s="16"/>
      <c r="B491" s="17"/>
      <c r="C491" s="17"/>
      <c r="D491" s="17"/>
      <c r="E491" s="13"/>
      <c r="F491" s="17"/>
      <c r="G491" s="17"/>
      <c r="H491" s="17"/>
      <c r="I491" s="17"/>
      <c r="J491" s="17"/>
      <c r="K491" s="17"/>
      <c r="L491" s="17"/>
      <c r="M491" s="13"/>
    </row>
    <row r="492" spans="1:13" s="27" customFormat="1" ht="21">
      <c r="A492" s="16"/>
      <c r="B492" s="17"/>
      <c r="C492" s="17"/>
      <c r="D492" s="17"/>
      <c r="E492" s="13"/>
      <c r="F492" s="17"/>
      <c r="G492" s="17"/>
      <c r="H492" s="17"/>
      <c r="I492" s="17"/>
      <c r="J492" s="17"/>
      <c r="K492" s="17"/>
      <c r="L492" s="17"/>
      <c r="M492" s="13"/>
    </row>
    <row r="493" spans="1:13" s="27" customFormat="1" ht="21">
      <c r="A493" s="16"/>
      <c r="B493" s="17"/>
      <c r="C493" s="17"/>
      <c r="D493" s="17"/>
      <c r="E493" s="13"/>
      <c r="F493" s="17"/>
      <c r="G493" s="17"/>
      <c r="H493" s="17"/>
      <c r="I493" s="17"/>
      <c r="J493" s="17"/>
      <c r="K493" s="17"/>
      <c r="L493" s="17"/>
      <c r="M493" s="13"/>
    </row>
    <row r="494" spans="1:13" s="27" customFormat="1" ht="21">
      <c r="A494" s="16"/>
      <c r="B494" s="17"/>
      <c r="C494" s="17"/>
      <c r="D494" s="17"/>
      <c r="E494" s="13"/>
      <c r="F494" s="17"/>
      <c r="G494" s="17"/>
      <c r="H494" s="17"/>
      <c r="I494" s="17"/>
      <c r="J494" s="17"/>
      <c r="K494" s="17"/>
      <c r="L494" s="17"/>
      <c r="M494" s="13"/>
    </row>
    <row r="495" spans="1:13" ht="26.25">
      <c r="A495" s="98" t="s">
        <v>49</v>
      </c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</row>
    <row r="496" spans="1:13" ht="26.25">
      <c r="A496" s="104" t="s">
        <v>141</v>
      </c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</row>
    <row r="497" spans="1:13" ht="26.25">
      <c r="A497" s="25"/>
      <c r="B497" s="13"/>
      <c r="C497" s="13"/>
      <c r="D497" s="13"/>
      <c r="E497" s="13"/>
      <c r="F497" s="13"/>
      <c r="G497" s="13"/>
      <c r="H497" s="15"/>
      <c r="I497" s="13"/>
      <c r="J497" s="13"/>
      <c r="K497" s="13"/>
      <c r="L497" s="13"/>
      <c r="M497" s="14"/>
    </row>
    <row r="498" spans="1:13" ht="21">
      <c r="A498" s="101" t="s">
        <v>0</v>
      </c>
      <c r="B498" s="101" t="s">
        <v>1</v>
      </c>
      <c r="C498" s="101" t="s">
        <v>2</v>
      </c>
      <c r="D498" s="101" t="s">
        <v>3</v>
      </c>
      <c r="E498" s="101" t="s">
        <v>4</v>
      </c>
      <c r="F498" s="101" t="s">
        <v>178</v>
      </c>
      <c r="G498" s="101"/>
      <c r="H498" s="101"/>
      <c r="I498" s="101"/>
      <c r="J498" s="101"/>
      <c r="K498" s="101"/>
      <c r="L498" s="101" t="s">
        <v>5</v>
      </c>
      <c r="M498" s="101" t="s">
        <v>6</v>
      </c>
    </row>
    <row r="499" spans="1:13" ht="21.75" thickBot="1">
      <c r="A499" s="102"/>
      <c r="B499" s="102"/>
      <c r="C499" s="102"/>
      <c r="D499" s="102"/>
      <c r="E499" s="102"/>
      <c r="F499" s="20" t="s">
        <v>371</v>
      </c>
      <c r="G499" s="20" t="s">
        <v>372</v>
      </c>
      <c r="H499" s="20" t="s">
        <v>381</v>
      </c>
      <c r="I499" s="20" t="s">
        <v>382</v>
      </c>
      <c r="J499" s="20" t="s">
        <v>383</v>
      </c>
      <c r="K499" s="20" t="s">
        <v>384</v>
      </c>
      <c r="L499" s="102"/>
      <c r="M499" s="102"/>
    </row>
    <row r="500" spans="1:13" ht="21.75" thickTop="1">
      <c r="A500" s="50" t="s">
        <v>120</v>
      </c>
      <c r="B500" s="5"/>
      <c r="C500" s="5"/>
      <c r="D500" s="5"/>
      <c r="E500" s="5"/>
      <c r="F500" s="5"/>
      <c r="G500" s="5"/>
      <c r="H500" s="23"/>
      <c r="I500" s="5"/>
      <c r="J500" s="5"/>
      <c r="K500" s="5"/>
      <c r="L500" s="5"/>
      <c r="M500" s="7"/>
    </row>
    <row r="501" spans="1:13" ht="21">
      <c r="A501" s="50" t="s">
        <v>121</v>
      </c>
      <c r="B501" s="5"/>
      <c r="C501" s="5"/>
      <c r="D501" s="5"/>
      <c r="E501" s="5"/>
      <c r="F501" s="5"/>
      <c r="G501" s="5"/>
      <c r="H501" s="23"/>
      <c r="I501" s="5"/>
      <c r="J501" s="5"/>
      <c r="K501" s="5"/>
      <c r="L501" s="5"/>
      <c r="M501" s="7"/>
    </row>
    <row r="502" spans="1:13" ht="21">
      <c r="A502" s="50" t="s">
        <v>258</v>
      </c>
      <c r="B502" s="5"/>
      <c r="C502" s="5"/>
      <c r="D502" s="5"/>
      <c r="E502" s="5"/>
      <c r="F502" s="5"/>
      <c r="G502" s="5"/>
      <c r="H502" s="23"/>
      <c r="I502" s="5"/>
      <c r="J502" s="5"/>
      <c r="K502" s="5"/>
      <c r="L502" s="5"/>
      <c r="M502" s="7"/>
    </row>
    <row r="503" spans="1:13" ht="21">
      <c r="A503" s="50" t="s">
        <v>47</v>
      </c>
      <c r="B503" s="5"/>
      <c r="C503" s="5"/>
      <c r="D503" s="5"/>
      <c r="E503" s="5"/>
      <c r="F503" s="5"/>
      <c r="G503" s="5"/>
      <c r="H503" s="23"/>
      <c r="I503" s="5"/>
      <c r="J503" s="5"/>
      <c r="K503" s="5"/>
      <c r="L503" s="5"/>
      <c r="M503" s="7"/>
    </row>
    <row r="504" spans="1:13" ht="21">
      <c r="A504" s="42" t="s">
        <v>118</v>
      </c>
      <c r="B504" s="5"/>
      <c r="C504" s="5"/>
      <c r="D504" s="5"/>
      <c r="E504" s="5"/>
      <c r="F504" s="5"/>
      <c r="G504" s="5"/>
      <c r="H504" s="23"/>
      <c r="I504" s="5"/>
      <c r="J504" s="5"/>
      <c r="K504" s="5"/>
      <c r="L504" s="5"/>
      <c r="M504" s="7"/>
    </row>
    <row r="505" spans="1:13" ht="21">
      <c r="A505" s="50" t="s">
        <v>116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</row>
    <row r="506" spans="1:13" ht="21">
      <c r="A506" s="50" t="s">
        <v>259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</row>
    <row r="507" spans="1:13" ht="21">
      <c r="A507" s="50" t="s">
        <v>260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5" ht="21">
      <c r="A508" s="5" t="s">
        <v>261</v>
      </c>
      <c r="B508" s="5">
        <v>200000</v>
      </c>
      <c r="C508" s="5"/>
      <c r="D508" s="5"/>
      <c r="E508" s="5">
        <f>B508+D508-C508</f>
        <v>200000</v>
      </c>
      <c r="F508" s="5">
        <v>31589.5</v>
      </c>
      <c r="G508" s="5">
        <v>0</v>
      </c>
      <c r="H508" s="5">
        <v>0</v>
      </c>
      <c r="I508" s="5">
        <v>0</v>
      </c>
      <c r="J508" s="5">
        <v>0</v>
      </c>
      <c r="K508" s="5">
        <v>19248</v>
      </c>
      <c r="L508" s="5">
        <f>SUM(F508:K508)</f>
        <v>50837.5</v>
      </c>
      <c r="M508" s="7">
        <f>E508-(SUM(F508:K508))</f>
        <v>149162.5</v>
      </c>
      <c r="O508" s="88">
        <f>SUM(G508+H508)</f>
        <v>0</v>
      </c>
    </row>
    <row r="509" spans="1:13" ht="21">
      <c r="A509" s="5" t="s">
        <v>262</v>
      </c>
      <c r="B509" s="5">
        <v>5000</v>
      </c>
      <c r="C509" s="5"/>
      <c r="D509" s="5"/>
      <c r="E509" s="5">
        <f>B509+D509-C509</f>
        <v>5000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f>SUM(F509:K509)</f>
        <v>0</v>
      </c>
      <c r="M509" s="7">
        <f>E509-(SUM(F509:K509))</f>
        <v>5000</v>
      </c>
    </row>
    <row r="510" spans="1:13" ht="21">
      <c r="A510" s="50" t="s">
        <v>263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21">
      <c r="A511" s="5" t="s">
        <v>264</v>
      </c>
      <c r="B511" s="5">
        <v>100000</v>
      </c>
      <c r="C511" s="5"/>
      <c r="D511" s="5">
        <v>100000</v>
      </c>
      <c r="E511" s="5">
        <f>B511+D511-C511</f>
        <v>200000</v>
      </c>
      <c r="F511" s="5">
        <v>0</v>
      </c>
      <c r="G511" s="5">
        <v>14231</v>
      </c>
      <c r="H511" s="5">
        <v>0</v>
      </c>
      <c r="I511" s="5">
        <v>0</v>
      </c>
      <c r="J511" s="5">
        <v>0</v>
      </c>
      <c r="K511" s="5">
        <v>1100</v>
      </c>
      <c r="L511" s="5">
        <f>SUM(F511:K511)</f>
        <v>15331</v>
      </c>
      <c r="M511" s="7">
        <f>E511-(SUM(F511:K511))</f>
        <v>184669</v>
      </c>
    </row>
    <row r="512" spans="1:13" s="27" customFormat="1" ht="21.75" thickBot="1">
      <c r="A512" s="9" t="s">
        <v>176</v>
      </c>
      <c r="B512" s="49">
        <f>SUM(B505:B511)</f>
        <v>305000</v>
      </c>
      <c r="C512" s="49">
        <f>SUM(C505:C511)</f>
        <v>0</v>
      </c>
      <c r="D512" s="49">
        <f>SUM(D505:D511)</f>
        <v>100000</v>
      </c>
      <c r="E512" s="49">
        <f>B512+D512-C512</f>
        <v>405000</v>
      </c>
      <c r="F512" s="81">
        <f>SUM(F511,F508:F509)</f>
        <v>31589.5</v>
      </c>
      <c r="G512" s="81">
        <f>SUM(G511,G508:G509)</f>
        <v>14231</v>
      </c>
      <c r="H512" s="81">
        <f>SUM(H508:H511)</f>
        <v>0</v>
      </c>
      <c r="I512" s="81">
        <f>SUM(I508:I511)</f>
        <v>0</v>
      </c>
      <c r="J512" s="81">
        <f>SUM(J508:J511)</f>
        <v>0</v>
      </c>
      <c r="K512" s="81">
        <f>SUM(K508:K511)</f>
        <v>20348</v>
      </c>
      <c r="L512" s="49">
        <f>SUM(F512:K512)</f>
        <v>66168.5</v>
      </c>
      <c r="M512" s="64">
        <f>E512-(SUM(F512:K512))</f>
        <v>338831.5</v>
      </c>
    </row>
    <row r="513" spans="1:13" ht="21.75" thickTop="1">
      <c r="A513" s="13"/>
      <c r="B513" s="13"/>
      <c r="C513" s="13"/>
      <c r="D513" s="13"/>
      <c r="E513" s="13"/>
      <c r="F513" s="38"/>
      <c r="G513" s="13"/>
      <c r="H513" s="13"/>
      <c r="I513" s="13"/>
      <c r="J513" s="13"/>
      <c r="K513" s="13"/>
      <c r="L513" s="13"/>
      <c r="M513" s="14"/>
    </row>
    <row r="514" spans="1:13" ht="21">
      <c r="A514" s="13"/>
      <c r="B514" s="13"/>
      <c r="C514" s="13"/>
      <c r="D514" s="13"/>
      <c r="E514" s="13"/>
      <c r="F514" s="38"/>
      <c r="G514" s="13"/>
      <c r="H514" s="13"/>
      <c r="I514" s="13"/>
      <c r="J514" s="13"/>
      <c r="K514" s="13"/>
      <c r="L514" s="13"/>
      <c r="M514" s="14"/>
    </row>
    <row r="515" spans="1:13" ht="21">
      <c r="A515" s="13"/>
      <c r="B515" s="13"/>
      <c r="C515" s="13"/>
      <c r="D515" s="13"/>
      <c r="E515" s="13"/>
      <c r="F515" s="38"/>
      <c r="G515" s="13"/>
      <c r="H515" s="13"/>
      <c r="I515" s="13"/>
      <c r="J515" s="13"/>
      <c r="K515" s="13"/>
      <c r="L515" s="13"/>
      <c r="M515" s="14"/>
    </row>
    <row r="516" spans="1:13" s="45" customFormat="1" ht="21">
      <c r="A516" s="16"/>
      <c r="B516" s="17"/>
      <c r="C516" s="17"/>
      <c r="D516" s="17"/>
      <c r="E516" s="13"/>
      <c r="F516" s="17"/>
      <c r="G516" s="17"/>
      <c r="H516" s="17"/>
      <c r="I516" s="17"/>
      <c r="J516" s="17"/>
      <c r="K516" s="17"/>
      <c r="L516" s="17"/>
      <c r="M516" s="13"/>
    </row>
    <row r="517" spans="1:13" s="45" customFormat="1" ht="21">
      <c r="A517" s="16"/>
      <c r="B517" s="17"/>
      <c r="C517" s="17"/>
      <c r="D517" s="17"/>
      <c r="E517" s="13"/>
      <c r="F517" s="17"/>
      <c r="G517" s="17"/>
      <c r="H517" s="17"/>
      <c r="I517" s="17"/>
      <c r="J517" s="17"/>
      <c r="K517" s="17"/>
      <c r="L517" s="17"/>
      <c r="M517" s="13"/>
    </row>
    <row r="518" spans="1:13" s="45" customFormat="1" ht="21">
      <c r="A518" s="16"/>
      <c r="B518" s="17"/>
      <c r="C518" s="17"/>
      <c r="D518" s="17"/>
      <c r="E518" s="13"/>
      <c r="F518" s="17"/>
      <c r="G518" s="17"/>
      <c r="H518" s="17"/>
      <c r="I518" s="17"/>
      <c r="J518" s="17"/>
      <c r="K518" s="17"/>
      <c r="L518" s="17"/>
      <c r="M518" s="13"/>
    </row>
    <row r="519" spans="1:13" s="45" customFormat="1" ht="21">
      <c r="A519" s="16"/>
      <c r="B519" s="17"/>
      <c r="C519" s="17"/>
      <c r="D519" s="17"/>
      <c r="E519" s="13"/>
      <c r="F519" s="17"/>
      <c r="G519" s="17"/>
      <c r="H519" s="17"/>
      <c r="I519" s="17"/>
      <c r="J519" s="17"/>
      <c r="K519" s="17"/>
      <c r="L519" s="17"/>
      <c r="M519" s="13"/>
    </row>
    <row r="520" spans="1:13" s="45" customFormat="1" ht="21">
      <c r="A520" s="16"/>
      <c r="B520" s="17"/>
      <c r="C520" s="17"/>
      <c r="D520" s="17"/>
      <c r="E520" s="13"/>
      <c r="F520" s="17"/>
      <c r="G520" s="17"/>
      <c r="H520" s="17"/>
      <c r="I520" s="17"/>
      <c r="J520" s="17"/>
      <c r="K520" s="17"/>
      <c r="L520" s="17"/>
      <c r="M520" s="13"/>
    </row>
    <row r="521" spans="1:13" s="45" customFormat="1" ht="21">
      <c r="A521" s="16"/>
      <c r="B521" s="17"/>
      <c r="C521" s="17"/>
      <c r="D521" s="17"/>
      <c r="E521" s="13"/>
      <c r="F521" s="17"/>
      <c r="G521" s="17"/>
      <c r="H521" s="17"/>
      <c r="I521" s="17"/>
      <c r="J521" s="17"/>
      <c r="K521" s="17"/>
      <c r="L521" s="17"/>
      <c r="M521" s="13"/>
    </row>
    <row r="522" spans="1:13" ht="26.25">
      <c r="A522" s="98" t="s">
        <v>49</v>
      </c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</row>
    <row r="523" spans="1:13" ht="26.25">
      <c r="A523" s="98" t="s">
        <v>142</v>
      </c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</row>
    <row r="524" ht="21" customHeight="1">
      <c r="A524" s="1"/>
    </row>
    <row r="525" spans="1:13" ht="21">
      <c r="A525" s="101" t="s">
        <v>0</v>
      </c>
      <c r="B525" s="101" t="s">
        <v>1</v>
      </c>
      <c r="C525" s="101" t="s">
        <v>2</v>
      </c>
      <c r="D525" s="101" t="s">
        <v>3</v>
      </c>
      <c r="E525" s="101" t="s">
        <v>4</v>
      </c>
      <c r="F525" s="101" t="s">
        <v>178</v>
      </c>
      <c r="G525" s="101"/>
      <c r="H525" s="101"/>
      <c r="I525" s="101"/>
      <c r="J525" s="101"/>
      <c r="K525" s="101"/>
      <c r="L525" s="101" t="s">
        <v>5</v>
      </c>
      <c r="M525" s="101" t="s">
        <v>6</v>
      </c>
    </row>
    <row r="526" spans="1:13" ht="21.75" thickBot="1">
      <c r="A526" s="102"/>
      <c r="B526" s="102"/>
      <c r="C526" s="102"/>
      <c r="D526" s="102"/>
      <c r="E526" s="102"/>
      <c r="F526" s="20" t="s">
        <v>371</v>
      </c>
      <c r="G526" s="20" t="s">
        <v>372</v>
      </c>
      <c r="H526" s="20" t="s">
        <v>381</v>
      </c>
      <c r="I526" s="20" t="s">
        <v>382</v>
      </c>
      <c r="J526" s="20" t="s">
        <v>383</v>
      </c>
      <c r="K526" s="20" t="s">
        <v>384</v>
      </c>
      <c r="L526" s="102"/>
      <c r="M526" s="102"/>
    </row>
    <row r="527" spans="1:13" ht="21.75" thickTop="1">
      <c r="A527" s="50" t="s">
        <v>122</v>
      </c>
      <c r="B527" s="5"/>
      <c r="C527" s="5"/>
      <c r="D527" s="5"/>
      <c r="E527" s="5"/>
      <c r="F527" s="5"/>
      <c r="G527" s="5"/>
      <c r="H527" s="23"/>
      <c r="I527" s="5"/>
      <c r="J527" s="5"/>
      <c r="K527" s="5"/>
      <c r="L527" s="5"/>
      <c r="M527" s="7"/>
    </row>
    <row r="528" spans="1:13" ht="21">
      <c r="A528" s="50" t="s">
        <v>115</v>
      </c>
      <c r="B528" s="5"/>
      <c r="C528" s="5"/>
      <c r="D528" s="5"/>
      <c r="E528" s="5"/>
      <c r="F528" s="5"/>
      <c r="G528" s="5"/>
      <c r="H528" s="23"/>
      <c r="I528" s="5"/>
      <c r="J528" s="5"/>
      <c r="K528" s="5"/>
      <c r="L528" s="5"/>
      <c r="M528" s="7"/>
    </row>
    <row r="529" spans="1:13" ht="21">
      <c r="A529" s="50" t="s">
        <v>145</v>
      </c>
      <c r="B529" s="5"/>
      <c r="C529" s="5"/>
      <c r="D529" s="5"/>
      <c r="E529" s="5"/>
      <c r="F529" s="5"/>
      <c r="G529" s="5"/>
      <c r="H529" s="23"/>
      <c r="I529" s="5"/>
      <c r="J529" s="5"/>
      <c r="K529" s="5"/>
      <c r="L529" s="5"/>
      <c r="M529" s="7"/>
    </row>
    <row r="530" spans="1:13" ht="21">
      <c r="A530" s="50" t="s">
        <v>47</v>
      </c>
      <c r="B530" s="5"/>
      <c r="C530" s="5"/>
      <c r="D530" s="5"/>
      <c r="E530" s="5"/>
      <c r="F530" s="5"/>
      <c r="G530" s="5"/>
      <c r="H530" s="23"/>
      <c r="I530" s="5"/>
      <c r="J530" s="5"/>
      <c r="K530" s="5"/>
      <c r="L530" s="5"/>
      <c r="M530" s="7"/>
    </row>
    <row r="531" spans="1:13" ht="21">
      <c r="A531" s="50" t="s">
        <v>123</v>
      </c>
      <c r="B531" s="5"/>
      <c r="C531" s="5"/>
      <c r="D531" s="5"/>
      <c r="E531" s="5"/>
      <c r="F531" s="5"/>
      <c r="G531" s="5"/>
      <c r="H531" s="23"/>
      <c r="I531" s="5"/>
      <c r="J531" s="5"/>
      <c r="K531" s="5"/>
      <c r="L531" s="5"/>
      <c r="M531" s="7"/>
    </row>
    <row r="532" spans="1:13" ht="21">
      <c r="A532" s="50" t="s">
        <v>124</v>
      </c>
      <c r="B532" s="5"/>
      <c r="C532" s="5"/>
      <c r="D532" s="5"/>
      <c r="E532" s="5"/>
      <c r="F532" s="5"/>
      <c r="G532" s="5"/>
      <c r="H532" s="23"/>
      <c r="I532" s="5"/>
      <c r="J532" s="5"/>
      <c r="K532" s="5"/>
      <c r="L532" s="5"/>
      <c r="M532" s="7"/>
    </row>
    <row r="533" spans="1:15" ht="21">
      <c r="A533" s="52" t="s">
        <v>125</v>
      </c>
      <c r="B533" s="5">
        <v>100000</v>
      </c>
      <c r="C533" s="5">
        <v>136800</v>
      </c>
      <c r="D533" s="5">
        <v>236800</v>
      </c>
      <c r="E533" s="5">
        <f>SUM(B533-C533+D533)</f>
        <v>200000</v>
      </c>
      <c r="F533" s="5">
        <v>16143.92</v>
      </c>
      <c r="G533" s="5">
        <v>44138.24</v>
      </c>
      <c r="H533" s="5">
        <v>14360</v>
      </c>
      <c r="I533" s="23">
        <v>10771.28</v>
      </c>
      <c r="J533" s="23">
        <v>800</v>
      </c>
      <c r="K533" s="23">
        <v>24343.28</v>
      </c>
      <c r="L533" s="5">
        <f>SUM(F533:K533)</f>
        <v>110556.72</v>
      </c>
      <c r="M533" s="7">
        <f>SUM(E533-L533)</f>
        <v>89443.28</v>
      </c>
      <c r="O533" s="88"/>
    </row>
    <row r="534" spans="1:13" s="27" customFormat="1" ht="21.75" thickBot="1">
      <c r="A534" s="53" t="s">
        <v>146</v>
      </c>
      <c r="B534" s="49">
        <f>SUM(B533)</f>
        <v>100000</v>
      </c>
      <c r="C534" s="49">
        <f>SUM(C533)</f>
        <v>136800</v>
      </c>
      <c r="D534" s="49">
        <f>SUM(D533)</f>
        <v>236800</v>
      </c>
      <c r="E534" s="49">
        <f>SUM(B534-C534+D534)</f>
        <v>200000</v>
      </c>
      <c r="F534" s="49">
        <f aca="true" t="shared" si="53" ref="F534:K534">SUM(F533)</f>
        <v>16143.92</v>
      </c>
      <c r="G534" s="49">
        <f t="shared" si="53"/>
        <v>44138.24</v>
      </c>
      <c r="H534" s="49">
        <f t="shared" si="53"/>
        <v>14360</v>
      </c>
      <c r="I534" s="49">
        <f t="shared" si="53"/>
        <v>10771.28</v>
      </c>
      <c r="J534" s="49">
        <f t="shared" si="53"/>
        <v>800</v>
      </c>
      <c r="K534" s="49">
        <f t="shared" si="53"/>
        <v>24343.28</v>
      </c>
      <c r="L534" s="49">
        <f>SUM(F534:K534)</f>
        <v>110556.72</v>
      </c>
      <c r="M534" s="64">
        <f>SUM(E534-L534)</f>
        <v>89443.28</v>
      </c>
    </row>
    <row r="535" spans="1:13" ht="21.75" thickTop="1">
      <c r="A535" s="50" t="s">
        <v>133</v>
      </c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63"/>
    </row>
    <row r="536" spans="1:13" ht="21">
      <c r="A536" s="50" t="s">
        <v>126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</row>
    <row r="537" spans="1:13" ht="21">
      <c r="A537" s="50" t="s">
        <v>265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</row>
    <row r="538" spans="1:13" ht="21">
      <c r="A538" s="5" t="s">
        <v>266</v>
      </c>
      <c r="B538" s="5">
        <v>7000</v>
      </c>
      <c r="C538" s="5"/>
      <c r="D538" s="5"/>
      <c r="E538" s="5">
        <f>SUM(B538-C538+D538)</f>
        <v>7000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23">
        <v>7000</v>
      </c>
      <c r="L538" s="5">
        <f>SUM(F538:K538)</f>
        <v>7000</v>
      </c>
      <c r="M538" s="7">
        <f>SUM(E538-L538)</f>
        <v>0</v>
      </c>
    </row>
    <row r="539" spans="1:13" ht="21">
      <c r="A539" s="5" t="s">
        <v>267</v>
      </c>
      <c r="B539" s="5">
        <v>15000</v>
      </c>
      <c r="C539" s="5"/>
      <c r="D539" s="5"/>
      <c r="E539" s="5">
        <f>SUM(B539-C539+D539)</f>
        <v>15000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23">
        <v>15000</v>
      </c>
      <c r="L539" s="5">
        <f>SUM(F539:K539)</f>
        <v>15000</v>
      </c>
      <c r="M539" s="7">
        <f>SUM(E539-L539)</f>
        <v>0</v>
      </c>
    </row>
    <row r="540" spans="1:13" ht="21">
      <c r="A540" s="5" t="s">
        <v>268</v>
      </c>
      <c r="B540" s="5">
        <v>55000</v>
      </c>
      <c r="C540" s="5"/>
      <c r="D540" s="5"/>
      <c r="E540" s="5">
        <f>SUM(B540-C540+D540)</f>
        <v>55000</v>
      </c>
      <c r="F540" s="5">
        <v>0</v>
      </c>
      <c r="G540" s="5">
        <v>0</v>
      </c>
      <c r="H540" s="5">
        <v>0</v>
      </c>
      <c r="I540" s="5">
        <v>54570</v>
      </c>
      <c r="J540" s="5">
        <v>0</v>
      </c>
      <c r="K540" s="5">
        <v>0</v>
      </c>
      <c r="L540" s="5">
        <f>SUM(F540:K540)</f>
        <v>54570</v>
      </c>
      <c r="M540" s="7">
        <f>SUM(E540-L540)</f>
        <v>430</v>
      </c>
    </row>
    <row r="541" spans="1:13" ht="21">
      <c r="A541" s="5" t="s">
        <v>269</v>
      </c>
      <c r="B541" s="5">
        <v>38000</v>
      </c>
      <c r="C541" s="5"/>
      <c r="D541" s="5"/>
      <c r="E541" s="5">
        <f>SUM(B541-C541+D541)</f>
        <v>38000</v>
      </c>
      <c r="F541" s="5">
        <v>0</v>
      </c>
      <c r="G541" s="5">
        <v>0</v>
      </c>
      <c r="H541" s="5">
        <v>0</v>
      </c>
      <c r="I541" s="5">
        <v>24503</v>
      </c>
      <c r="J541" s="5">
        <v>0</v>
      </c>
      <c r="K541" s="5">
        <v>0</v>
      </c>
      <c r="L541" s="5">
        <f>SUM(F541:K541)</f>
        <v>24503</v>
      </c>
      <c r="M541" s="7">
        <f>SUM(E541-L541)</f>
        <v>13497</v>
      </c>
    </row>
    <row r="542" spans="1:13" ht="21">
      <c r="A542" s="5" t="s">
        <v>270</v>
      </c>
      <c r="B542" s="5">
        <v>85000</v>
      </c>
      <c r="C542" s="5"/>
      <c r="D542" s="5"/>
      <c r="E542" s="5">
        <f>SUM(B542-C542+D542)</f>
        <v>85000</v>
      </c>
      <c r="F542" s="5">
        <v>0</v>
      </c>
      <c r="G542" s="5">
        <v>83139</v>
      </c>
      <c r="H542" s="5">
        <v>0</v>
      </c>
      <c r="I542" s="5">
        <v>0</v>
      </c>
      <c r="J542" s="5">
        <v>0</v>
      </c>
      <c r="K542" s="5">
        <v>0</v>
      </c>
      <c r="L542" s="5">
        <f>SUM(F542:K542)</f>
        <v>83139</v>
      </c>
      <c r="M542" s="7">
        <f>SUM(E542-L542)</f>
        <v>1861</v>
      </c>
    </row>
    <row r="543" spans="1:13" ht="21">
      <c r="A543" s="50" t="s">
        <v>271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21">
      <c r="A544" s="5" t="s">
        <v>272</v>
      </c>
      <c r="B544" s="5">
        <v>15000</v>
      </c>
      <c r="C544" s="5"/>
      <c r="D544" s="5"/>
      <c r="E544" s="5">
        <f aca="true" t="shared" si="54" ref="E544:E549">SUM(B544-C544+D544)</f>
        <v>15000</v>
      </c>
      <c r="F544" s="5">
        <v>0</v>
      </c>
      <c r="G544" s="5">
        <v>15000</v>
      </c>
      <c r="H544" s="5">
        <v>0</v>
      </c>
      <c r="I544" s="5">
        <v>0</v>
      </c>
      <c r="J544" s="5">
        <v>0</v>
      </c>
      <c r="K544" s="5">
        <v>0</v>
      </c>
      <c r="L544" s="5">
        <f>SUM(F544:K544)</f>
        <v>15000</v>
      </c>
      <c r="M544" s="7">
        <f aca="true" t="shared" si="55" ref="M544:M549">SUM(E544-L544)</f>
        <v>0</v>
      </c>
    </row>
    <row r="545" spans="1:13" ht="21">
      <c r="A545" s="5" t="s">
        <v>273</v>
      </c>
      <c r="B545" s="5">
        <v>89500</v>
      </c>
      <c r="C545" s="5"/>
      <c r="D545" s="5"/>
      <c r="E545" s="5">
        <f t="shared" si="54"/>
        <v>89500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f>SUM(F545:K545)</f>
        <v>0</v>
      </c>
      <c r="M545" s="7">
        <f t="shared" si="55"/>
        <v>89500</v>
      </c>
    </row>
    <row r="546" spans="1:13" ht="21">
      <c r="A546" s="5" t="s">
        <v>274</v>
      </c>
      <c r="B546" s="5">
        <v>15000</v>
      </c>
      <c r="C546" s="5"/>
      <c r="D546" s="5"/>
      <c r="E546" s="5">
        <f t="shared" si="54"/>
        <v>15000</v>
      </c>
      <c r="F546" s="5">
        <v>0</v>
      </c>
      <c r="G546" s="5">
        <v>6990</v>
      </c>
      <c r="H546" s="5">
        <v>0</v>
      </c>
      <c r="I546" s="5">
        <v>0</v>
      </c>
      <c r="J546" s="5">
        <v>0</v>
      </c>
      <c r="K546" s="5">
        <v>0</v>
      </c>
      <c r="L546" s="5">
        <f>SUM(F546:K546)</f>
        <v>6990</v>
      </c>
      <c r="M546" s="7">
        <f t="shared" si="55"/>
        <v>8010</v>
      </c>
    </row>
    <row r="547" spans="1:13" ht="21">
      <c r="A547" s="50" t="s">
        <v>128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21">
      <c r="A548" s="5" t="s">
        <v>275</v>
      </c>
      <c r="B548" s="5">
        <v>80000</v>
      </c>
      <c r="C548" s="5"/>
      <c r="D548" s="5"/>
      <c r="E548" s="5">
        <f t="shared" si="54"/>
        <v>80000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f>SUM(F548:K548)</f>
        <v>0</v>
      </c>
      <c r="M548" s="7">
        <f t="shared" si="55"/>
        <v>80000</v>
      </c>
    </row>
    <row r="549" spans="1:13" s="27" customFormat="1" ht="21.75" thickBot="1">
      <c r="A549" s="53" t="s">
        <v>147</v>
      </c>
      <c r="B549" s="49">
        <f>SUM(B538:B548)</f>
        <v>399500</v>
      </c>
      <c r="C549" s="49">
        <f>SUM(C538:C548)</f>
        <v>0</v>
      </c>
      <c r="D549" s="49">
        <f>SUM(D538:D548)</f>
        <v>0</v>
      </c>
      <c r="E549" s="49">
        <f t="shared" si="54"/>
        <v>399500</v>
      </c>
      <c r="F549" s="49">
        <f>SUM(F538:F542,F544:F546,F548)</f>
        <v>0</v>
      </c>
      <c r="G549" s="49">
        <f>SUM(G538:G542,G544:G546,G548)</f>
        <v>105129</v>
      </c>
      <c r="H549" s="49">
        <f>SUM(H538:H542,H544:H546,H548)</f>
        <v>0</v>
      </c>
      <c r="I549" s="49">
        <f>SUM(I538:I542,I544:I546,I548)</f>
        <v>79073</v>
      </c>
      <c r="J549" s="49">
        <f>SUM(J538:J542,J544:J546,J548)</f>
        <v>0</v>
      </c>
      <c r="K549" s="49">
        <f>SUM(K538:K548)</f>
        <v>22000</v>
      </c>
      <c r="L549" s="49">
        <f>SUM(L538:L548)</f>
        <v>206202</v>
      </c>
      <c r="M549" s="64">
        <f t="shared" si="55"/>
        <v>193298</v>
      </c>
    </row>
    <row r="550" spans="1:13" ht="27" thickTop="1">
      <c r="A550" s="98" t="s">
        <v>49</v>
      </c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</row>
    <row r="551" spans="1:13" ht="26.25">
      <c r="A551" s="98" t="s">
        <v>143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</row>
    <row r="552" ht="26.25">
      <c r="A552" s="1"/>
    </row>
    <row r="553" spans="1:13" ht="21">
      <c r="A553" s="101" t="s">
        <v>0</v>
      </c>
      <c r="B553" s="101" t="s">
        <v>1</v>
      </c>
      <c r="C553" s="101" t="s">
        <v>2</v>
      </c>
      <c r="D553" s="101" t="s">
        <v>3</v>
      </c>
      <c r="E553" s="101" t="s">
        <v>4</v>
      </c>
      <c r="F553" s="101" t="s">
        <v>178</v>
      </c>
      <c r="G553" s="101"/>
      <c r="H553" s="101"/>
      <c r="I553" s="101"/>
      <c r="J553" s="101"/>
      <c r="K553" s="101"/>
      <c r="L553" s="101" t="s">
        <v>5</v>
      </c>
      <c r="M553" s="101" t="s">
        <v>6</v>
      </c>
    </row>
    <row r="554" spans="1:13" ht="21.75" thickBot="1">
      <c r="A554" s="102"/>
      <c r="B554" s="102"/>
      <c r="C554" s="102"/>
      <c r="D554" s="102"/>
      <c r="E554" s="102"/>
      <c r="F554" s="20" t="s">
        <v>371</v>
      </c>
      <c r="G554" s="20" t="s">
        <v>372</v>
      </c>
      <c r="H554" s="20" t="s">
        <v>381</v>
      </c>
      <c r="I554" s="20" t="s">
        <v>382</v>
      </c>
      <c r="J554" s="20" t="s">
        <v>383</v>
      </c>
      <c r="K554" s="20" t="s">
        <v>384</v>
      </c>
      <c r="L554" s="102"/>
      <c r="M554" s="102"/>
    </row>
    <row r="555" spans="1:13" ht="21.75" thickTop="1">
      <c r="A555" s="50" t="s">
        <v>122</v>
      </c>
      <c r="B555" s="5"/>
      <c r="C555" s="5"/>
      <c r="D555" s="5"/>
      <c r="E555" s="5"/>
      <c r="F555" s="5"/>
      <c r="G555" s="5"/>
      <c r="H555" s="23"/>
      <c r="I555" s="5"/>
      <c r="J555" s="5"/>
      <c r="K555" s="5"/>
      <c r="L555" s="5"/>
      <c r="M555" s="7"/>
    </row>
    <row r="556" spans="1:13" ht="21">
      <c r="A556" s="50" t="s">
        <v>115</v>
      </c>
      <c r="B556" s="5"/>
      <c r="C556" s="5"/>
      <c r="D556" s="5"/>
      <c r="E556" s="5"/>
      <c r="F556" s="5"/>
      <c r="G556" s="5"/>
      <c r="H556" s="23"/>
      <c r="I556" s="5"/>
      <c r="J556" s="5"/>
      <c r="K556" s="5"/>
      <c r="L556" s="5"/>
      <c r="M556" s="7"/>
    </row>
    <row r="557" spans="1:13" ht="21">
      <c r="A557" s="50" t="s">
        <v>144</v>
      </c>
      <c r="B557" s="5"/>
      <c r="C557" s="5"/>
      <c r="D557" s="5"/>
      <c r="E557" s="5"/>
      <c r="F557" s="5"/>
      <c r="G557" s="5"/>
      <c r="H557" s="23"/>
      <c r="I557" s="5"/>
      <c r="J557" s="5"/>
      <c r="K557" s="5"/>
      <c r="L557" s="5"/>
      <c r="M557" s="7"/>
    </row>
    <row r="558" spans="1:13" ht="21">
      <c r="A558" s="50" t="s">
        <v>11</v>
      </c>
      <c r="B558" s="5"/>
      <c r="C558" s="5"/>
      <c r="D558" s="5"/>
      <c r="E558" s="5"/>
      <c r="F558" s="5"/>
      <c r="G558" s="5"/>
      <c r="H558" s="23"/>
      <c r="I558" s="5"/>
      <c r="J558" s="5"/>
      <c r="K558" s="5"/>
      <c r="L558" s="5"/>
      <c r="M558" s="7"/>
    </row>
    <row r="559" spans="1:13" ht="21">
      <c r="A559" s="50" t="s">
        <v>132</v>
      </c>
      <c r="B559" s="5"/>
      <c r="C559" s="5"/>
      <c r="D559" s="5"/>
      <c r="E559" s="5"/>
      <c r="F559" s="5"/>
      <c r="G559" s="5"/>
      <c r="H559" s="23"/>
      <c r="I559" s="5"/>
      <c r="J559" s="5"/>
      <c r="K559" s="5"/>
      <c r="L559" s="5"/>
      <c r="M559" s="7"/>
    </row>
    <row r="560" spans="1:13" ht="21">
      <c r="A560" s="50" t="s">
        <v>129</v>
      </c>
      <c r="B560" s="5"/>
      <c r="C560" s="5"/>
      <c r="D560" s="5"/>
      <c r="E560" s="5"/>
      <c r="F560" s="5"/>
      <c r="G560" s="5"/>
      <c r="H560" s="23"/>
      <c r="I560" s="5"/>
      <c r="J560" s="5"/>
      <c r="K560" s="5"/>
      <c r="L560" s="5"/>
      <c r="M560" s="7"/>
    </row>
    <row r="561" spans="1:13" ht="21">
      <c r="A561" s="50" t="s">
        <v>130</v>
      </c>
      <c r="B561" s="5"/>
      <c r="C561" s="5"/>
      <c r="D561" s="5"/>
      <c r="E561" s="5"/>
      <c r="F561" s="5"/>
      <c r="G561" s="5"/>
      <c r="H561" s="23"/>
      <c r="I561" s="5"/>
      <c r="J561" s="5"/>
      <c r="K561" s="5"/>
      <c r="L561" s="5"/>
      <c r="M561" s="7"/>
    </row>
    <row r="562" spans="1:13" ht="21">
      <c r="A562" s="5" t="s">
        <v>276</v>
      </c>
      <c r="B562" s="5">
        <v>20000</v>
      </c>
      <c r="C562" s="5">
        <v>20000</v>
      </c>
      <c r="D562" s="5"/>
      <c r="E562" s="5">
        <f>SUM(B562-C562+D562)</f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/>
      <c r="M562" s="7">
        <f>SUM(E562-L562)</f>
        <v>0</v>
      </c>
    </row>
    <row r="563" spans="1:13" ht="21">
      <c r="A563" s="5" t="s">
        <v>370</v>
      </c>
      <c r="B563" s="5"/>
      <c r="C563" s="5"/>
      <c r="D563" s="5">
        <v>11000</v>
      </c>
      <c r="E563" s="5">
        <f>SUM(B563-C563+D563)</f>
        <v>11000</v>
      </c>
      <c r="F563" s="5">
        <v>0</v>
      </c>
      <c r="G563" s="5">
        <v>0</v>
      </c>
      <c r="H563" s="5">
        <v>0</v>
      </c>
      <c r="I563" s="5">
        <v>9990</v>
      </c>
      <c r="J563" s="5">
        <v>0</v>
      </c>
      <c r="K563" s="5">
        <v>0</v>
      </c>
      <c r="L563" s="5">
        <f>SUM(F563:K563)</f>
        <v>9990</v>
      </c>
      <c r="M563" s="7">
        <f>SUM(E563-L563)</f>
        <v>1010</v>
      </c>
    </row>
    <row r="564" spans="1:13" s="27" customFormat="1" ht="21.75" thickBot="1">
      <c r="A564" s="53" t="s">
        <v>147</v>
      </c>
      <c r="B564" s="49">
        <f>SUM(B551:B562)</f>
        <v>20000</v>
      </c>
      <c r="C564" s="49">
        <f>SUM(C551:C562)</f>
        <v>20000</v>
      </c>
      <c r="D564" s="49">
        <f>SUM(D562:D563)</f>
        <v>11000</v>
      </c>
      <c r="E564" s="49">
        <f>SUM(E562:E563)</f>
        <v>11000</v>
      </c>
      <c r="F564" s="49">
        <f>SUM(F562)</f>
        <v>0</v>
      </c>
      <c r="G564" s="49">
        <v>0</v>
      </c>
      <c r="H564" s="49">
        <v>0</v>
      </c>
      <c r="I564" s="49">
        <f>SUM(I562:I563)</f>
        <v>9990</v>
      </c>
      <c r="J564" s="49">
        <v>0</v>
      </c>
      <c r="K564" s="49">
        <v>0</v>
      </c>
      <c r="L564" s="49"/>
      <c r="M564" s="64">
        <f>SUM(E564-L564)</f>
        <v>11000</v>
      </c>
    </row>
    <row r="565" spans="1:13" ht="21.75" thickTop="1">
      <c r="A565" s="50" t="s">
        <v>131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63"/>
    </row>
    <row r="566" spans="1:13" ht="21">
      <c r="A566" s="50" t="s">
        <v>132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"/>
    </row>
    <row r="567" spans="1:13" ht="21">
      <c r="A567" s="50" t="s">
        <v>129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"/>
    </row>
    <row r="568" spans="1:13" ht="21">
      <c r="A568" s="50" t="s">
        <v>130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"/>
    </row>
    <row r="569" spans="1:13" ht="21">
      <c r="A569" s="5" t="s">
        <v>277</v>
      </c>
      <c r="B569" s="5">
        <v>27000</v>
      </c>
      <c r="C569" s="5">
        <v>27000</v>
      </c>
      <c r="D569" s="5"/>
      <c r="E569" s="5">
        <f>SUM(B569-C569+D569)</f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/>
      <c r="M569" s="7">
        <f>SUM(E569-L569)</f>
        <v>0</v>
      </c>
    </row>
    <row r="570" spans="1:13" ht="21">
      <c r="A570" s="50" t="s">
        <v>127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"/>
    </row>
    <row r="571" spans="1:13" ht="21">
      <c r="A571" s="5" t="s">
        <v>278</v>
      </c>
      <c r="B571" s="5">
        <v>20000</v>
      </c>
      <c r="C571" s="5">
        <v>20000</v>
      </c>
      <c r="D571" s="5"/>
      <c r="E571" s="5">
        <f>SUM(B571-C571+D571)</f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/>
      <c r="M571" s="7">
        <f>SUM(E571-L571)</f>
        <v>0</v>
      </c>
    </row>
    <row r="572" spans="1:13" s="27" customFormat="1" ht="21.75" thickBot="1">
      <c r="A572" s="53" t="s">
        <v>147</v>
      </c>
      <c r="B572" s="49">
        <f>SUM(B569:B571)</f>
        <v>47000</v>
      </c>
      <c r="C572" s="49">
        <f>SUM(C569:C571)</f>
        <v>47000</v>
      </c>
      <c r="D572" s="49"/>
      <c r="E572" s="49">
        <f>SUM(E569+E571)</f>
        <v>0</v>
      </c>
      <c r="F572" s="49">
        <f>SUM(F569+F571)</f>
        <v>0</v>
      </c>
      <c r="G572" s="49">
        <v>0</v>
      </c>
      <c r="H572" s="49">
        <v>0</v>
      </c>
      <c r="I572" s="49">
        <v>0</v>
      </c>
      <c r="J572" s="49">
        <v>0</v>
      </c>
      <c r="K572" s="49">
        <v>0</v>
      </c>
      <c r="L572" s="49"/>
      <c r="M572" s="64">
        <f>SUM(E572-L572)</f>
        <v>0</v>
      </c>
    </row>
    <row r="573" spans="1:13" s="27" customFormat="1" ht="21.75" thickTop="1">
      <c r="A573" s="16"/>
      <c r="B573" s="17"/>
      <c r="C573" s="17"/>
      <c r="D573" s="17"/>
      <c r="E573" s="17"/>
      <c r="F573" s="17"/>
      <c r="G573" s="17"/>
      <c r="H573" s="17"/>
      <c r="I573" s="39"/>
      <c r="J573" s="17"/>
      <c r="K573" s="39"/>
      <c r="L573" s="17"/>
      <c r="M573" s="17"/>
    </row>
    <row r="574" spans="1:13" s="27" customFormat="1" ht="21">
      <c r="A574" s="16"/>
      <c r="B574" s="17"/>
      <c r="C574" s="17"/>
      <c r="D574" s="17"/>
      <c r="E574" s="17"/>
      <c r="F574" s="17"/>
      <c r="G574" s="17"/>
      <c r="H574" s="17"/>
      <c r="I574" s="39"/>
      <c r="J574" s="17"/>
      <c r="K574" s="39"/>
      <c r="L574" s="17"/>
      <c r="M574" s="17"/>
    </row>
    <row r="575" spans="1:13" s="27" customFormat="1" ht="21">
      <c r="A575" s="16"/>
      <c r="B575" s="17"/>
      <c r="C575" s="17"/>
      <c r="D575" s="17"/>
      <c r="E575" s="17"/>
      <c r="F575" s="17"/>
      <c r="G575" s="17"/>
      <c r="H575" s="17"/>
      <c r="I575" s="39"/>
      <c r="J575" s="17"/>
      <c r="K575" s="39"/>
      <c r="L575" s="17"/>
      <c r="M575" s="17"/>
    </row>
    <row r="576" spans="1:13" s="27" customFormat="1" ht="21">
      <c r="A576" s="16"/>
      <c r="B576" s="17"/>
      <c r="C576" s="17"/>
      <c r="D576" s="17"/>
      <c r="E576" s="17"/>
      <c r="F576" s="17"/>
      <c r="G576" s="17"/>
      <c r="H576" s="17"/>
      <c r="I576" s="39"/>
      <c r="J576" s="17"/>
      <c r="K576" s="39"/>
      <c r="L576" s="17"/>
      <c r="M576" s="17"/>
    </row>
    <row r="577" spans="1:13" ht="26.25">
      <c r="A577" s="98" t="s">
        <v>49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6.25">
      <c r="A578" s="98" t="s">
        <v>148</v>
      </c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</row>
    <row r="579" spans="1:13" ht="26.25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</row>
    <row r="580" spans="1:13" ht="21">
      <c r="A580" s="101" t="s">
        <v>0</v>
      </c>
      <c r="B580" s="101" t="s">
        <v>1</v>
      </c>
      <c r="C580" s="101" t="s">
        <v>2</v>
      </c>
      <c r="D580" s="101" t="s">
        <v>3</v>
      </c>
      <c r="E580" s="101" t="s">
        <v>4</v>
      </c>
      <c r="F580" s="101" t="s">
        <v>178</v>
      </c>
      <c r="G580" s="101"/>
      <c r="H580" s="101"/>
      <c r="I580" s="101"/>
      <c r="J580" s="101"/>
      <c r="K580" s="101"/>
      <c r="L580" s="101" t="s">
        <v>5</v>
      </c>
      <c r="M580" s="101" t="s">
        <v>6</v>
      </c>
    </row>
    <row r="581" spans="1:13" ht="21.75" thickBot="1">
      <c r="A581" s="102"/>
      <c r="B581" s="102"/>
      <c r="C581" s="102"/>
      <c r="D581" s="102"/>
      <c r="E581" s="102"/>
      <c r="F581" s="20" t="s">
        <v>371</v>
      </c>
      <c r="G581" s="20" t="s">
        <v>372</v>
      </c>
      <c r="H581" s="20" t="s">
        <v>381</v>
      </c>
      <c r="I581" s="20" t="s">
        <v>382</v>
      </c>
      <c r="J581" s="20" t="s">
        <v>383</v>
      </c>
      <c r="K581" s="20" t="s">
        <v>384</v>
      </c>
      <c r="L581" s="102"/>
      <c r="M581" s="102"/>
    </row>
    <row r="582" spans="1:13" ht="21.75" thickTop="1">
      <c r="A582" s="50" t="s">
        <v>369</v>
      </c>
      <c r="B582" s="5"/>
      <c r="C582" s="5"/>
      <c r="D582" s="5"/>
      <c r="E582" s="5"/>
      <c r="F582" s="5"/>
      <c r="G582" s="5"/>
      <c r="H582" s="23"/>
      <c r="I582" s="5"/>
      <c r="J582" s="5"/>
      <c r="K582" s="5"/>
      <c r="L582" s="5"/>
      <c r="M582" s="7"/>
    </row>
    <row r="583" spans="1:13" ht="21">
      <c r="A583" s="50" t="s">
        <v>134</v>
      </c>
      <c r="B583" s="5"/>
      <c r="C583" s="5"/>
      <c r="D583" s="5"/>
      <c r="E583" s="5"/>
      <c r="F583" s="5"/>
      <c r="G583" s="5"/>
      <c r="H583" s="23"/>
      <c r="I583" s="5"/>
      <c r="J583" s="5"/>
      <c r="K583" s="5"/>
      <c r="L583" s="5"/>
      <c r="M583" s="7"/>
    </row>
    <row r="584" spans="1:13" ht="21">
      <c r="A584" s="50" t="s">
        <v>149</v>
      </c>
      <c r="B584" s="5"/>
      <c r="C584" s="5"/>
      <c r="D584" s="5"/>
      <c r="E584" s="5"/>
      <c r="F584" s="5"/>
      <c r="G584" s="5"/>
      <c r="H584" s="23"/>
      <c r="I584" s="5"/>
      <c r="J584" s="5"/>
      <c r="K584" s="5"/>
      <c r="L584" s="5"/>
      <c r="M584" s="7"/>
    </row>
    <row r="585" spans="1:13" ht="21">
      <c r="A585" s="50" t="s">
        <v>47</v>
      </c>
      <c r="B585" s="5"/>
      <c r="C585" s="5"/>
      <c r="D585" s="5"/>
      <c r="E585" s="5"/>
      <c r="F585" s="5"/>
      <c r="G585" s="5"/>
      <c r="H585" s="23"/>
      <c r="I585" s="5"/>
      <c r="J585" s="5"/>
      <c r="K585" s="5"/>
      <c r="L585" s="5"/>
      <c r="M585" s="7"/>
    </row>
    <row r="586" spans="1:13" ht="21">
      <c r="A586" s="50" t="s">
        <v>118</v>
      </c>
      <c r="B586" s="5"/>
      <c r="C586" s="5"/>
      <c r="D586" s="5"/>
      <c r="E586" s="5"/>
      <c r="F586" s="5"/>
      <c r="G586" s="5"/>
      <c r="H586" s="23"/>
      <c r="I586" s="5"/>
      <c r="J586" s="5"/>
      <c r="K586" s="5"/>
      <c r="L586" s="5"/>
      <c r="M586" s="7"/>
    </row>
    <row r="587" spans="1:13" ht="21">
      <c r="A587" s="50" t="s">
        <v>116</v>
      </c>
      <c r="B587" s="5"/>
      <c r="C587" s="5"/>
      <c r="D587" s="5"/>
      <c r="E587" s="5"/>
      <c r="F587" s="5"/>
      <c r="G587" s="5"/>
      <c r="H587" s="23"/>
      <c r="I587" s="5"/>
      <c r="J587" s="5"/>
      <c r="K587" s="5"/>
      <c r="L587" s="5"/>
      <c r="M587" s="7"/>
    </row>
    <row r="588" spans="1:13" ht="21">
      <c r="A588" s="50" t="s">
        <v>279</v>
      </c>
      <c r="B588" s="5"/>
      <c r="C588" s="5"/>
      <c r="D588" s="5"/>
      <c r="E588" s="5"/>
      <c r="F588" s="5"/>
      <c r="G588" s="5"/>
      <c r="H588" s="23"/>
      <c r="I588" s="5"/>
      <c r="J588" s="5"/>
      <c r="K588" s="5"/>
      <c r="L588" s="5"/>
      <c r="M588" s="7"/>
    </row>
    <row r="589" spans="1:13" ht="21">
      <c r="A589" s="50" t="s">
        <v>280</v>
      </c>
      <c r="B589" s="5"/>
      <c r="C589" s="5"/>
      <c r="D589" s="5"/>
      <c r="E589" s="5"/>
      <c r="F589" s="5"/>
      <c r="G589" s="5"/>
      <c r="H589" s="23"/>
      <c r="I589" s="5"/>
      <c r="J589" s="5"/>
      <c r="K589" s="5"/>
      <c r="L589" s="5"/>
      <c r="M589" s="7"/>
    </row>
    <row r="590" spans="1:13" ht="21">
      <c r="A590" s="5" t="s">
        <v>281</v>
      </c>
      <c r="B590" s="5">
        <v>500000</v>
      </c>
      <c r="C590" s="5"/>
      <c r="D590" s="5"/>
      <c r="E590" s="5">
        <f>SUM(B590-C590+D590)</f>
        <v>500000</v>
      </c>
      <c r="F590" s="5">
        <v>0</v>
      </c>
      <c r="G590" s="5">
        <v>0</v>
      </c>
      <c r="H590" s="5">
        <v>385100</v>
      </c>
      <c r="I590" s="5">
        <v>0</v>
      </c>
      <c r="J590" s="5">
        <v>0</v>
      </c>
      <c r="K590" s="5">
        <v>0</v>
      </c>
      <c r="L590" s="5">
        <f>SUM(F590:K590)</f>
        <v>385100</v>
      </c>
      <c r="M590" s="7">
        <f>SUM(E590-L590)</f>
        <v>114900</v>
      </c>
    </row>
    <row r="591" spans="1:13" ht="21">
      <c r="A591" s="5" t="s">
        <v>282</v>
      </c>
      <c r="B591" s="5">
        <v>25000</v>
      </c>
      <c r="C591" s="5"/>
      <c r="D591" s="5"/>
      <c r="E591" s="5">
        <f>SUM(B591-C591+D591)</f>
        <v>25000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f>SUM(F591:K591)</f>
        <v>0</v>
      </c>
      <c r="M591" s="7">
        <f>SUM(E591-L591)</f>
        <v>25000</v>
      </c>
    </row>
    <row r="592" spans="1:13" ht="21">
      <c r="A592" s="5" t="s">
        <v>283</v>
      </c>
      <c r="B592" s="5">
        <v>30000</v>
      </c>
      <c r="C592" s="5"/>
      <c r="D592" s="5"/>
      <c r="E592" s="5">
        <f>SUM(B592-C592+D592)</f>
        <v>30000</v>
      </c>
      <c r="F592" s="5">
        <v>0</v>
      </c>
      <c r="G592" s="5">
        <v>30000</v>
      </c>
      <c r="H592" s="5">
        <v>0</v>
      </c>
      <c r="I592" s="5">
        <v>0</v>
      </c>
      <c r="J592" s="5">
        <v>0</v>
      </c>
      <c r="K592" s="5">
        <v>0</v>
      </c>
      <c r="L592" s="5">
        <f>SUM(F592:K592)</f>
        <v>30000</v>
      </c>
      <c r="M592" s="7">
        <f>SUM(E592-L592)</f>
        <v>0</v>
      </c>
    </row>
    <row r="593" spans="1:13" s="27" customFormat="1" ht="21.75" thickBot="1">
      <c r="A593" s="9" t="s">
        <v>15</v>
      </c>
      <c r="B593" s="49">
        <f>SUM(B590:B592)</f>
        <v>555000</v>
      </c>
      <c r="C593" s="49">
        <f>SUM(C590:C592)</f>
        <v>0</v>
      </c>
      <c r="D593" s="49">
        <f>SUM(D590:D592)</f>
        <v>0</v>
      </c>
      <c r="E593" s="49">
        <f>SUM(B593-C593+D593)</f>
        <v>555000</v>
      </c>
      <c r="F593" s="49">
        <f aca="true" t="shared" si="56" ref="F593:K593">SUM(F590:F592)</f>
        <v>0</v>
      </c>
      <c r="G593" s="49">
        <f t="shared" si="56"/>
        <v>30000</v>
      </c>
      <c r="H593" s="49">
        <f t="shared" si="56"/>
        <v>385100</v>
      </c>
      <c r="I593" s="49">
        <f t="shared" si="56"/>
        <v>0</v>
      </c>
      <c r="J593" s="49">
        <f t="shared" si="56"/>
        <v>0</v>
      </c>
      <c r="K593" s="49">
        <f t="shared" si="56"/>
        <v>0</v>
      </c>
      <c r="L593" s="10">
        <f>SUM(F593:K593)</f>
        <v>415100</v>
      </c>
      <c r="M593" s="64">
        <f>SUM(E593-L593)</f>
        <v>139900</v>
      </c>
    </row>
    <row r="594" spans="1:13" s="45" customFormat="1" ht="21.75" thickTop="1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</row>
    <row r="595" spans="1:13" s="45" customFormat="1" ht="21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</row>
    <row r="596" spans="1:13" s="45" customFormat="1" ht="21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</row>
    <row r="597" spans="1:13" s="45" customFormat="1" ht="21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</row>
    <row r="598" spans="1:13" s="45" customFormat="1" ht="21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</row>
    <row r="599" spans="1:13" s="45" customFormat="1" ht="21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</row>
    <row r="600" spans="1:13" s="45" customFormat="1" ht="21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</row>
    <row r="601" spans="1:13" s="45" customFormat="1" ht="21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</row>
    <row r="602" spans="1:13" s="45" customFormat="1" ht="21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</row>
    <row r="603" spans="1:13" s="45" customFormat="1" ht="21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</row>
    <row r="604" spans="1:13" ht="26.25">
      <c r="A604" s="98" t="s">
        <v>49</v>
      </c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</row>
    <row r="605" spans="1:13" ht="26.25">
      <c r="A605" s="98" t="s">
        <v>177</v>
      </c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</row>
    <row r="606" spans="1:13" ht="26.25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</row>
    <row r="607" spans="1:13" ht="21">
      <c r="A607" s="101" t="s">
        <v>0</v>
      </c>
      <c r="B607" s="101" t="s">
        <v>1</v>
      </c>
      <c r="C607" s="101" t="s">
        <v>2</v>
      </c>
      <c r="D607" s="101" t="s">
        <v>3</v>
      </c>
      <c r="E607" s="101" t="s">
        <v>4</v>
      </c>
      <c r="F607" s="101" t="s">
        <v>178</v>
      </c>
      <c r="G607" s="101"/>
      <c r="H607" s="101"/>
      <c r="I607" s="101"/>
      <c r="J607" s="101"/>
      <c r="K607" s="101"/>
      <c r="L607" s="101" t="s">
        <v>5</v>
      </c>
      <c r="M607" s="101" t="s">
        <v>6</v>
      </c>
    </row>
    <row r="608" spans="1:13" ht="21.75" thickBot="1">
      <c r="A608" s="102"/>
      <c r="B608" s="102"/>
      <c r="C608" s="102"/>
      <c r="D608" s="102"/>
      <c r="E608" s="102"/>
      <c r="F608" s="20" t="s">
        <v>371</v>
      </c>
      <c r="G608" s="20" t="s">
        <v>372</v>
      </c>
      <c r="H608" s="20" t="s">
        <v>381</v>
      </c>
      <c r="I608" s="20" t="s">
        <v>382</v>
      </c>
      <c r="J608" s="20" t="s">
        <v>383</v>
      </c>
      <c r="K608" s="20" t="s">
        <v>384</v>
      </c>
      <c r="L608" s="102"/>
      <c r="M608" s="102"/>
    </row>
    <row r="609" spans="1:13" ht="21.75" thickTop="1">
      <c r="A609" s="50" t="s">
        <v>369</v>
      </c>
      <c r="B609" s="5"/>
      <c r="C609" s="5"/>
      <c r="D609" s="5"/>
      <c r="E609" s="5"/>
      <c r="F609" s="5"/>
      <c r="G609" s="5"/>
      <c r="H609" s="23"/>
      <c r="I609" s="5"/>
      <c r="J609" s="5"/>
      <c r="K609" s="5"/>
      <c r="L609" s="5"/>
      <c r="M609" s="7"/>
    </row>
    <row r="610" spans="1:13" ht="21">
      <c r="A610" s="50" t="s">
        <v>134</v>
      </c>
      <c r="B610" s="5"/>
      <c r="C610" s="5"/>
      <c r="D610" s="5"/>
      <c r="E610" s="5"/>
      <c r="F610" s="5"/>
      <c r="G610" s="5"/>
      <c r="H610" s="23"/>
      <c r="I610" s="5"/>
      <c r="J610" s="5"/>
      <c r="K610" s="5"/>
      <c r="L610" s="5"/>
      <c r="M610" s="7"/>
    </row>
    <row r="611" spans="1:13" ht="21">
      <c r="A611" s="50" t="s">
        <v>149</v>
      </c>
      <c r="B611" s="5"/>
      <c r="C611" s="5"/>
      <c r="D611" s="5"/>
      <c r="E611" s="5"/>
      <c r="F611" s="5"/>
      <c r="G611" s="5"/>
      <c r="H611" s="23"/>
      <c r="I611" s="5"/>
      <c r="J611" s="5"/>
      <c r="K611" s="5"/>
      <c r="L611" s="5"/>
      <c r="M611" s="7"/>
    </row>
    <row r="612" spans="1:13" ht="21">
      <c r="A612" s="50" t="s">
        <v>135</v>
      </c>
      <c r="B612" s="5"/>
      <c r="C612" s="5"/>
      <c r="D612" s="5"/>
      <c r="E612" s="5"/>
      <c r="F612" s="5"/>
      <c r="G612" s="5"/>
      <c r="H612" s="23"/>
      <c r="I612" s="5"/>
      <c r="J612" s="5"/>
      <c r="K612" s="5"/>
      <c r="L612" s="5"/>
      <c r="M612" s="7"/>
    </row>
    <row r="613" spans="1:13" ht="21">
      <c r="A613" s="50" t="s">
        <v>118</v>
      </c>
      <c r="B613" s="5"/>
      <c r="C613" s="5"/>
      <c r="D613" s="5"/>
      <c r="E613" s="5"/>
      <c r="F613" s="5"/>
      <c r="G613" s="5"/>
      <c r="H613" s="23"/>
      <c r="I613" s="5"/>
      <c r="J613" s="5"/>
      <c r="K613" s="5"/>
      <c r="L613" s="5"/>
      <c r="M613" s="7"/>
    </row>
    <row r="614" spans="1:13" ht="21">
      <c r="A614" s="50" t="s">
        <v>116</v>
      </c>
      <c r="B614" s="5"/>
      <c r="C614" s="5"/>
      <c r="D614" s="5"/>
      <c r="E614" s="5"/>
      <c r="F614" s="5"/>
      <c r="G614" s="5"/>
      <c r="H614" s="23"/>
      <c r="I614" s="5"/>
      <c r="J614" s="5"/>
      <c r="K614" s="5"/>
      <c r="L614" s="5"/>
      <c r="M614" s="7"/>
    </row>
    <row r="615" spans="1:13" ht="21">
      <c r="A615" s="50" t="s">
        <v>279</v>
      </c>
      <c r="B615" s="5"/>
      <c r="C615" s="5"/>
      <c r="D615" s="5"/>
      <c r="E615" s="5"/>
      <c r="F615" s="5"/>
      <c r="G615" s="5"/>
      <c r="H615" s="23"/>
      <c r="I615" s="5"/>
      <c r="J615" s="5"/>
      <c r="K615" s="5"/>
      <c r="L615" s="5"/>
      <c r="M615" s="7"/>
    </row>
    <row r="616" spans="1:13" ht="21">
      <c r="A616" s="50" t="s">
        <v>280</v>
      </c>
      <c r="B616" s="5"/>
      <c r="C616" s="5"/>
      <c r="D616" s="5"/>
      <c r="E616" s="5"/>
      <c r="F616" s="5"/>
      <c r="G616" s="5"/>
      <c r="H616" s="23"/>
      <c r="I616" s="5"/>
      <c r="J616" s="5"/>
      <c r="K616" s="5"/>
      <c r="L616" s="5"/>
      <c r="M616" s="7"/>
    </row>
    <row r="617" spans="1:13" ht="21">
      <c r="A617" s="5" t="s">
        <v>284</v>
      </c>
      <c r="B617" s="5">
        <v>15000</v>
      </c>
      <c r="C617" s="5"/>
      <c r="D617" s="5"/>
      <c r="E617" s="5">
        <f>SUM(B617-C617+D617)</f>
        <v>15000</v>
      </c>
      <c r="F617" s="5">
        <v>0</v>
      </c>
      <c r="G617" s="5">
        <v>0</v>
      </c>
      <c r="H617" s="5">
        <v>15000</v>
      </c>
      <c r="I617" s="5">
        <v>0</v>
      </c>
      <c r="J617" s="5">
        <v>0</v>
      </c>
      <c r="K617" s="5">
        <v>0</v>
      </c>
      <c r="L617" s="5">
        <f>SUM(F617:K617)</f>
        <v>15000</v>
      </c>
      <c r="M617" s="7">
        <f>SUM(E617-L617)</f>
        <v>0</v>
      </c>
    </row>
    <row r="618" spans="1:13" ht="21">
      <c r="A618" s="5" t="s">
        <v>285</v>
      </c>
      <c r="B618" s="5">
        <v>100000</v>
      </c>
      <c r="C618" s="5"/>
      <c r="D618" s="5"/>
      <c r="E618" s="5">
        <f>SUM(B618-C618+D618)</f>
        <v>100000</v>
      </c>
      <c r="F618" s="5">
        <v>0</v>
      </c>
      <c r="G618" s="5">
        <v>0</v>
      </c>
      <c r="H618" s="5">
        <v>50000</v>
      </c>
      <c r="I618" s="5">
        <v>0</v>
      </c>
      <c r="J618" s="5">
        <v>50000</v>
      </c>
      <c r="K618" s="5">
        <v>0</v>
      </c>
      <c r="L618" s="5">
        <f>SUM(F618:K618)</f>
        <v>100000</v>
      </c>
      <c r="M618" s="7">
        <f>SUM(E618-L618)</f>
        <v>0</v>
      </c>
    </row>
    <row r="619" spans="1:13" s="27" customFormat="1" ht="21.75" thickBot="1">
      <c r="A619" s="9" t="s">
        <v>15</v>
      </c>
      <c r="B619" s="49">
        <f>SUM(B616:B618)</f>
        <v>115000</v>
      </c>
      <c r="C619" s="49">
        <f>SUM(C616:C618)</f>
        <v>0</v>
      </c>
      <c r="D619" s="49">
        <f>SUM(D616:D618)</f>
        <v>0</v>
      </c>
      <c r="E619" s="49">
        <f>SUM(B619-C619+D619)</f>
        <v>115000</v>
      </c>
      <c r="F619" s="49">
        <f aca="true" t="shared" si="57" ref="F619:K619">SUM(F617:F618)</f>
        <v>0</v>
      </c>
      <c r="G619" s="49">
        <f t="shared" si="57"/>
        <v>0</v>
      </c>
      <c r="H619" s="49">
        <f t="shared" si="57"/>
        <v>65000</v>
      </c>
      <c r="I619" s="49">
        <f t="shared" si="57"/>
        <v>0</v>
      </c>
      <c r="J619" s="49">
        <f t="shared" si="57"/>
        <v>50000</v>
      </c>
      <c r="K619" s="49">
        <f t="shared" si="57"/>
        <v>0</v>
      </c>
      <c r="L619" s="10">
        <f>SUM(F619:K619)</f>
        <v>115000</v>
      </c>
      <c r="M619" s="64">
        <f>SUM(E619-L619)</f>
        <v>0</v>
      </c>
    </row>
    <row r="620" spans="1:13" ht="21.75" thickTop="1">
      <c r="A620" s="50" t="s">
        <v>136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63"/>
    </row>
    <row r="621" spans="1:13" ht="21">
      <c r="A621" s="5" t="s">
        <v>286</v>
      </c>
      <c r="B621" s="5">
        <v>120000</v>
      </c>
      <c r="C621" s="5"/>
      <c r="D621" s="5"/>
      <c r="E621" s="5">
        <f>SUM(B621-C621+D621)</f>
        <v>120000</v>
      </c>
      <c r="F621" s="5">
        <v>0</v>
      </c>
      <c r="G621" s="5">
        <v>64960</v>
      </c>
      <c r="H621" s="5">
        <v>35040</v>
      </c>
      <c r="I621" s="5">
        <v>0</v>
      </c>
      <c r="J621" s="5">
        <v>0</v>
      </c>
      <c r="K621" s="5">
        <v>14820</v>
      </c>
      <c r="L621" s="5">
        <f>SUM(F621:K621)</f>
        <v>114820</v>
      </c>
      <c r="M621" s="7">
        <f>SUM(E621-L621)</f>
        <v>5180</v>
      </c>
    </row>
    <row r="622" spans="1:13" ht="21">
      <c r="A622" s="5" t="s">
        <v>287</v>
      </c>
      <c r="B622" s="5">
        <v>150000</v>
      </c>
      <c r="C622" s="5"/>
      <c r="D622" s="5">
        <v>47000</v>
      </c>
      <c r="E622" s="5">
        <f>SUM(B622-C622+D622)</f>
        <v>197000</v>
      </c>
      <c r="F622" s="5">
        <v>0</v>
      </c>
      <c r="G622" s="5">
        <v>47000</v>
      </c>
      <c r="H622" s="5">
        <v>0</v>
      </c>
      <c r="I622" s="5">
        <v>0</v>
      </c>
      <c r="J622" s="5">
        <v>0</v>
      </c>
      <c r="K622" s="5">
        <v>150000</v>
      </c>
      <c r="L622" s="5">
        <f>SUM(F622:K622)</f>
        <v>197000</v>
      </c>
      <c r="M622" s="7">
        <f>SUM(E622-L622)</f>
        <v>0</v>
      </c>
    </row>
    <row r="623" spans="1:13" s="27" customFormat="1" ht="21.75" thickBot="1">
      <c r="A623" s="9" t="s">
        <v>15</v>
      </c>
      <c r="B623" s="49">
        <f>SUM(B621:B622)</f>
        <v>270000</v>
      </c>
      <c r="C623" s="49">
        <f>SUM(C620:C622)</f>
        <v>0</v>
      </c>
      <c r="D623" s="49">
        <f>SUM(D620:D622)</f>
        <v>47000</v>
      </c>
      <c r="E623" s="49">
        <f>SUM(B623-C623+D623)</f>
        <v>317000</v>
      </c>
      <c r="F623" s="49">
        <f aca="true" t="shared" si="58" ref="F623:L623">SUM(F621:F622)</f>
        <v>0</v>
      </c>
      <c r="G623" s="49">
        <f t="shared" si="58"/>
        <v>111960</v>
      </c>
      <c r="H623" s="49">
        <f t="shared" si="58"/>
        <v>35040</v>
      </c>
      <c r="I623" s="49">
        <f t="shared" si="58"/>
        <v>0</v>
      </c>
      <c r="J623" s="49">
        <f t="shared" si="58"/>
        <v>0</v>
      </c>
      <c r="K623" s="49">
        <f t="shared" si="58"/>
        <v>164820</v>
      </c>
      <c r="L623" s="49">
        <f t="shared" si="58"/>
        <v>311820</v>
      </c>
      <c r="M623" s="64">
        <f>SUM(E623-L623)</f>
        <v>5180</v>
      </c>
    </row>
    <row r="624" spans="1:13" ht="21.75" thickTop="1">
      <c r="A624" s="50" t="s">
        <v>137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63"/>
    </row>
    <row r="625" spans="1:13" ht="21">
      <c r="A625" s="52" t="s">
        <v>288</v>
      </c>
      <c r="B625" s="5">
        <v>55000</v>
      </c>
      <c r="C625" s="5"/>
      <c r="D625" s="5"/>
      <c r="E625" s="5">
        <f>SUM(B625-C625+D625)</f>
        <v>55000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f>SUM(F625:K625)</f>
        <v>0</v>
      </c>
      <c r="M625" s="7">
        <f>SUM(E625-L625)</f>
        <v>55000</v>
      </c>
    </row>
    <row r="626" spans="1:15" ht="21">
      <c r="A626" s="52" t="s">
        <v>289</v>
      </c>
      <c r="B626" s="5">
        <v>55000</v>
      </c>
      <c r="C626" s="5"/>
      <c r="D626" s="5"/>
      <c r="E626" s="5">
        <f>SUM(B626-C626+D626)</f>
        <v>55000</v>
      </c>
      <c r="F626" s="5">
        <v>0</v>
      </c>
      <c r="G626" s="5">
        <v>35309</v>
      </c>
      <c r="H626" s="5">
        <v>0</v>
      </c>
      <c r="I626" s="5">
        <v>0</v>
      </c>
      <c r="J626" s="5">
        <v>0</v>
      </c>
      <c r="K626" s="5">
        <v>0</v>
      </c>
      <c r="L626" s="5">
        <f>SUM(F626:K626)</f>
        <v>35309</v>
      </c>
      <c r="M626" s="7">
        <f>SUM(E626-L626)</f>
        <v>19691</v>
      </c>
      <c r="O626" s="88">
        <f>SUM(I626+J626+K626)</f>
        <v>0</v>
      </c>
    </row>
    <row r="627" spans="1:13" s="27" customFormat="1" ht="21.75" thickBot="1">
      <c r="A627" s="53" t="s">
        <v>15</v>
      </c>
      <c r="B627" s="49">
        <f>SUM(B625:B626)</f>
        <v>110000</v>
      </c>
      <c r="C627" s="49">
        <f>SUM(C625:C626)</f>
        <v>0</v>
      </c>
      <c r="D627" s="49">
        <f>SUM(D625:D626)</f>
        <v>0</v>
      </c>
      <c r="E627" s="49">
        <f>SUM(B627-C627+D627)</f>
        <v>110000</v>
      </c>
      <c r="F627" s="49">
        <f aca="true" t="shared" si="59" ref="F627:K627">SUM(F625:F626)</f>
        <v>0</v>
      </c>
      <c r="G627" s="49">
        <f t="shared" si="59"/>
        <v>35309</v>
      </c>
      <c r="H627" s="49">
        <f t="shared" si="59"/>
        <v>0</v>
      </c>
      <c r="I627" s="49">
        <f t="shared" si="59"/>
        <v>0</v>
      </c>
      <c r="J627" s="49">
        <f t="shared" si="59"/>
        <v>0</v>
      </c>
      <c r="K627" s="49">
        <f t="shared" si="59"/>
        <v>0</v>
      </c>
      <c r="L627" s="10">
        <f>SUM(F627:K627)</f>
        <v>35309</v>
      </c>
      <c r="M627" s="64">
        <f>SUM(E627-L627)</f>
        <v>74691</v>
      </c>
    </row>
    <row r="628" spans="1:13" s="45" customFormat="1" ht="21.75" thickTop="1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</row>
    <row r="629" spans="1:13" s="45" customFormat="1" ht="21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</row>
    <row r="630" spans="1:13" s="45" customFormat="1" ht="21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</row>
    <row r="631" spans="1:13" ht="26.25">
      <c r="A631" s="98" t="s">
        <v>49</v>
      </c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</row>
    <row r="632" spans="1:13" ht="26.25">
      <c r="A632" s="98" t="s">
        <v>150</v>
      </c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</row>
    <row r="633" spans="1:13" ht="26.25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</row>
    <row r="634" spans="1:13" ht="21">
      <c r="A634" s="101" t="s">
        <v>0</v>
      </c>
      <c r="B634" s="101" t="s">
        <v>1</v>
      </c>
      <c r="C634" s="101" t="s">
        <v>2</v>
      </c>
      <c r="D634" s="101" t="s">
        <v>3</v>
      </c>
      <c r="E634" s="101" t="s">
        <v>4</v>
      </c>
      <c r="F634" s="101" t="s">
        <v>178</v>
      </c>
      <c r="G634" s="101"/>
      <c r="H634" s="101"/>
      <c r="I634" s="101"/>
      <c r="J634" s="101"/>
      <c r="K634" s="101"/>
      <c r="L634" s="101" t="s">
        <v>5</v>
      </c>
      <c r="M634" s="101" t="s">
        <v>6</v>
      </c>
    </row>
    <row r="635" spans="1:13" ht="21.75" thickBot="1">
      <c r="A635" s="102"/>
      <c r="B635" s="102"/>
      <c r="C635" s="102"/>
      <c r="D635" s="102"/>
      <c r="E635" s="102"/>
      <c r="F635" s="20" t="s">
        <v>371</v>
      </c>
      <c r="G635" s="20" t="s">
        <v>372</v>
      </c>
      <c r="H635" s="20" t="s">
        <v>381</v>
      </c>
      <c r="I635" s="20" t="s">
        <v>382</v>
      </c>
      <c r="J635" s="20" t="s">
        <v>383</v>
      </c>
      <c r="K635" s="20" t="s">
        <v>384</v>
      </c>
      <c r="L635" s="102"/>
      <c r="M635" s="102"/>
    </row>
    <row r="636" spans="1:13" ht="21.75" thickTop="1">
      <c r="A636" s="50" t="s">
        <v>138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21">
      <c r="A637" s="50" t="s">
        <v>139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21">
      <c r="A638" s="50" t="s">
        <v>291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21">
      <c r="A639" s="50" t="s">
        <v>47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21">
      <c r="A640" s="50" t="s">
        <v>118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</row>
    <row r="641" spans="1:13" ht="21">
      <c r="A641" s="50" t="s">
        <v>116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</row>
    <row r="642" spans="1:13" ht="21">
      <c r="A642" s="50" t="s">
        <v>290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</row>
    <row r="643" spans="1:13" ht="21">
      <c r="A643" s="50" t="s">
        <v>292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7"/>
    </row>
    <row r="644" spans="1:13" ht="20.25" customHeight="1">
      <c r="A644" s="52" t="s">
        <v>293</v>
      </c>
      <c r="B644" s="5">
        <v>5000</v>
      </c>
      <c r="C644" s="5"/>
      <c r="D644" s="5"/>
      <c r="E644" s="5">
        <f aca="true" t="shared" si="60" ref="E644:E649">SUM(B644-C644+D644)</f>
        <v>5000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f>SUM(K644)</f>
        <v>0</v>
      </c>
      <c r="M644" s="7">
        <f aca="true" t="shared" si="61" ref="M644:M649">SUM(E644-L644)</f>
        <v>5000</v>
      </c>
    </row>
    <row r="645" spans="1:13" ht="21">
      <c r="A645" s="52" t="s">
        <v>294</v>
      </c>
      <c r="B645" s="5">
        <v>50000</v>
      </c>
      <c r="C645" s="5"/>
      <c r="D645" s="5">
        <v>20000</v>
      </c>
      <c r="E645" s="5">
        <f t="shared" si="60"/>
        <v>70000</v>
      </c>
      <c r="F645" s="5">
        <v>0</v>
      </c>
      <c r="G645" s="5">
        <v>0</v>
      </c>
      <c r="H645" s="5">
        <v>0</v>
      </c>
      <c r="I645" s="5">
        <v>0</v>
      </c>
      <c r="J645" s="5">
        <v>0</v>
      </c>
      <c r="K645" s="5">
        <v>58000</v>
      </c>
      <c r="L645" s="5">
        <f>SUM(K645)</f>
        <v>58000</v>
      </c>
      <c r="M645" s="7">
        <f t="shared" si="61"/>
        <v>12000</v>
      </c>
    </row>
    <row r="646" spans="1:13" ht="21">
      <c r="A646" s="52" t="s">
        <v>295</v>
      </c>
      <c r="B646" s="5">
        <v>5000</v>
      </c>
      <c r="C646" s="5"/>
      <c r="D646" s="5"/>
      <c r="E646" s="5">
        <f t="shared" si="60"/>
        <v>5000</v>
      </c>
      <c r="F646" s="5">
        <v>0</v>
      </c>
      <c r="G646" s="5">
        <v>5000</v>
      </c>
      <c r="H646" s="5">
        <v>0</v>
      </c>
      <c r="I646" s="5">
        <v>0</v>
      </c>
      <c r="J646" s="5">
        <v>0</v>
      </c>
      <c r="K646" s="5">
        <v>0</v>
      </c>
      <c r="L646" s="5">
        <f>SUM(F646:K646)</f>
        <v>5000</v>
      </c>
      <c r="M646" s="7">
        <f t="shared" si="61"/>
        <v>0</v>
      </c>
    </row>
    <row r="647" spans="1:13" ht="21">
      <c r="A647" s="52" t="s">
        <v>296</v>
      </c>
      <c r="B647" s="5">
        <v>50000</v>
      </c>
      <c r="C647" s="5">
        <v>20000</v>
      </c>
      <c r="D647" s="5">
        <v>20000</v>
      </c>
      <c r="E647" s="5">
        <f t="shared" si="60"/>
        <v>50000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25000</v>
      </c>
      <c r="L647" s="5">
        <f>SUM(K647)</f>
        <v>25000</v>
      </c>
      <c r="M647" s="7">
        <f t="shared" si="61"/>
        <v>25000</v>
      </c>
    </row>
    <row r="648" spans="1:13" ht="21">
      <c r="A648" s="52" t="s">
        <v>297</v>
      </c>
      <c r="B648" s="5">
        <v>15000</v>
      </c>
      <c r="C648" s="5"/>
      <c r="D648" s="5"/>
      <c r="E648" s="5">
        <f t="shared" si="60"/>
        <v>15000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2500</v>
      </c>
      <c r="L648" s="5">
        <f>SUM(K648)</f>
        <v>2500</v>
      </c>
      <c r="M648" s="7">
        <f t="shared" si="61"/>
        <v>12500</v>
      </c>
    </row>
    <row r="649" spans="1:13" s="27" customFormat="1" ht="21.75" thickBot="1">
      <c r="A649" s="9" t="s">
        <v>15</v>
      </c>
      <c r="B649" s="49">
        <f>SUM(B644:B648)</f>
        <v>125000</v>
      </c>
      <c r="C649" s="49">
        <f>SUM(C644:C648)</f>
        <v>20000</v>
      </c>
      <c r="D649" s="49">
        <f>SUM(D644:D648)</f>
        <v>40000</v>
      </c>
      <c r="E649" s="49">
        <f t="shared" si="60"/>
        <v>145000</v>
      </c>
      <c r="F649" s="49">
        <f aca="true" t="shared" si="62" ref="F649:L649">SUM(F644:F648)</f>
        <v>0</v>
      </c>
      <c r="G649" s="49">
        <f t="shared" si="62"/>
        <v>5000</v>
      </c>
      <c r="H649" s="49">
        <f t="shared" si="62"/>
        <v>0</v>
      </c>
      <c r="I649" s="49">
        <f t="shared" si="62"/>
        <v>0</v>
      </c>
      <c r="J649" s="49">
        <f t="shared" si="62"/>
        <v>0</v>
      </c>
      <c r="K649" s="49">
        <f t="shared" si="62"/>
        <v>85500</v>
      </c>
      <c r="L649" s="49">
        <f t="shared" si="62"/>
        <v>90500</v>
      </c>
      <c r="M649" s="64">
        <f t="shared" si="61"/>
        <v>54500</v>
      </c>
    </row>
    <row r="650" spans="1:13" ht="21.75" thickTop="1">
      <c r="A650" s="50" t="s">
        <v>135</v>
      </c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63"/>
    </row>
    <row r="651" spans="1:13" ht="21">
      <c r="A651" s="50" t="s">
        <v>118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7"/>
    </row>
    <row r="652" spans="1:13" ht="21">
      <c r="A652" s="50" t="s">
        <v>116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7"/>
    </row>
    <row r="653" spans="1:13" ht="21">
      <c r="A653" s="50" t="s">
        <v>290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7"/>
    </row>
    <row r="654" spans="1:13" ht="21">
      <c r="A654" s="50" t="s">
        <v>292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7"/>
    </row>
    <row r="655" spans="1:13" ht="21">
      <c r="A655" s="52" t="s">
        <v>298</v>
      </c>
      <c r="B655" s="5">
        <v>100000</v>
      </c>
      <c r="C655" s="5"/>
      <c r="D655" s="5"/>
      <c r="E655" s="5">
        <f>SUM(B655-C655+D655)</f>
        <v>100000</v>
      </c>
      <c r="F655" s="5">
        <v>0</v>
      </c>
      <c r="G655" s="5">
        <v>100000</v>
      </c>
      <c r="H655" s="5">
        <v>0</v>
      </c>
      <c r="I655" s="5">
        <v>0</v>
      </c>
      <c r="J655" s="5">
        <v>0</v>
      </c>
      <c r="K655" s="5">
        <v>0</v>
      </c>
      <c r="L655" s="5">
        <f>SUM(F655:K655)</f>
        <v>100000</v>
      </c>
      <c r="M655" s="7">
        <f>SUM(E655-L655)</f>
        <v>0</v>
      </c>
    </row>
    <row r="656" spans="1:13" s="27" customFormat="1" ht="21.75" thickBot="1">
      <c r="A656" s="9" t="s">
        <v>15</v>
      </c>
      <c r="B656" s="10">
        <f>SUM(B651:B655)</f>
        <v>100000</v>
      </c>
      <c r="C656" s="10">
        <f>SUM(C651:C655)</f>
        <v>0</v>
      </c>
      <c r="D656" s="10">
        <f>SUM(D651:D655)</f>
        <v>0</v>
      </c>
      <c r="E656" s="49">
        <f>SUM(B656-C656+D656)</f>
        <v>100000</v>
      </c>
      <c r="F656" s="49">
        <f aca="true" t="shared" si="63" ref="F656:L656">SUM(F655)</f>
        <v>0</v>
      </c>
      <c r="G656" s="49">
        <f t="shared" si="63"/>
        <v>100000</v>
      </c>
      <c r="H656" s="49">
        <f t="shared" si="63"/>
        <v>0</v>
      </c>
      <c r="I656" s="49">
        <f t="shared" si="63"/>
        <v>0</v>
      </c>
      <c r="J656" s="49">
        <f t="shared" si="63"/>
        <v>0</v>
      </c>
      <c r="K656" s="49">
        <f t="shared" si="63"/>
        <v>0</v>
      </c>
      <c r="L656" s="49">
        <f t="shared" si="63"/>
        <v>100000</v>
      </c>
      <c r="M656" s="64">
        <f>SUM(E656-L656)</f>
        <v>0</v>
      </c>
    </row>
    <row r="657" spans="1:13" s="27" customFormat="1" ht="21.75" thickTop="1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</row>
    <row r="658" spans="1:13" ht="26.25">
      <c r="A658" s="98" t="s">
        <v>49</v>
      </c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</row>
    <row r="659" spans="1:13" ht="26.25">
      <c r="A659" s="98" t="s">
        <v>48</v>
      </c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</row>
    <row r="660" ht="26.25">
      <c r="A660" s="1"/>
    </row>
    <row r="661" spans="1:13" ht="21">
      <c r="A661" s="101" t="s">
        <v>0</v>
      </c>
      <c r="B661" s="101" t="s">
        <v>1</v>
      </c>
      <c r="C661" s="101" t="s">
        <v>2</v>
      </c>
      <c r="D661" s="101" t="s">
        <v>3</v>
      </c>
      <c r="E661" s="101" t="s">
        <v>4</v>
      </c>
      <c r="F661" s="101" t="s">
        <v>178</v>
      </c>
      <c r="G661" s="101"/>
      <c r="H661" s="101"/>
      <c r="I661" s="101"/>
      <c r="J661" s="101"/>
      <c r="K661" s="101"/>
      <c r="L661" s="101" t="s">
        <v>5</v>
      </c>
      <c r="M661" s="101" t="s">
        <v>6</v>
      </c>
    </row>
    <row r="662" spans="1:13" ht="21.75" thickBot="1">
      <c r="A662" s="102"/>
      <c r="B662" s="102"/>
      <c r="C662" s="102"/>
      <c r="D662" s="102"/>
      <c r="E662" s="102"/>
      <c r="F662" s="20" t="s">
        <v>371</v>
      </c>
      <c r="G662" s="20" t="s">
        <v>372</v>
      </c>
      <c r="H662" s="20" t="s">
        <v>381</v>
      </c>
      <c r="I662" s="20" t="s">
        <v>382</v>
      </c>
      <c r="J662" s="20" t="s">
        <v>383</v>
      </c>
      <c r="K662" s="20" t="s">
        <v>384</v>
      </c>
      <c r="L662" s="102"/>
      <c r="M662" s="102"/>
    </row>
    <row r="663" spans="1:13" ht="21.75" thickTop="1">
      <c r="A663" s="50" t="s">
        <v>140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</row>
    <row r="664" spans="1:13" ht="21">
      <c r="A664" s="50" t="s">
        <v>115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</row>
    <row r="665" spans="1:13" ht="21">
      <c r="A665" s="50" t="s">
        <v>145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</row>
    <row r="666" spans="1:13" ht="21">
      <c r="A666" s="50" t="s">
        <v>47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</row>
    <row r="667" spans="1:13" ht="21">
      <c r="A667" s="50" t="s">
        <v>118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21">
      <c r="A668" s="50" t="s">
        <v>116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21">
      <c r="A669" s="50" t="s">
        <v>299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21">
      <c r="A670" s="52" t="s">
        <v>300</v>
      </c>
      <c r="B670" s="5">
        <v>100000</v>
      </c>
      <c r="C670" s="5"/>
      <c r="D670" s="5"/>
      <c r="E670" s="5">
        <f>SUM(B670-C670+D670)</f>
        <v>100000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f>SUM(K670)</f>
        <v>0</v>
      </c>
      <c r="M670" s="7">
        <f>SUM(E670-L670)</f>
        <v>100000</v>
      </c>
    </row>
    <row r="671" spans="1:13" s="27" customFormat="1" ht="21.75" thickBot="1">
      <c r="A671" s="9" t="s">
        <v>15</v>
      </c>
      <c r="B671" s="10">
        <f>SUM(B666:B670)</f>
        <v>100000</v>
      </c>
      <c r="C671" s="10">
        <f>SUM(C666:C670)</f>
        <v>0</v>
      </c>
      <c r="D671" s="10">
        <f>SUM(D666:D670)</f>
        <v>0</v>
      </c>
      <c r="E671" s="49">
        <f>SUM(B671-C671+D671)</f>
        <v>100000</v>
      </c>
      <c r="F671" s="49">
        <f>SUM(F670)</f>
        <v>0</v>
      </c>
      <c r="G671" s="49">
        <v>0</v>
      </c>
      <c r="H671" s="49">
        <v>0</v>
      </c>
      <c r="I671" s="49">
        <v>0</v>
      </c>
      <c r="J671" s="49">
        <v>0</v>
      </c>
      <c r="K671" s="49">
        <v>0</v>
      </c>
      <c r="L671" s="49">
        <f>SUM(K671)</f>
        <v>0</v>
      </c>
      <c r="M671" s="64">
        <f>SUM(E671-L671)</f>
        <v>100000</v>
      </c>
    </row>
    <row r="672" spans="1:13" s="27" customFormat="1" ht="22.5" thickBot="1" thickTop="1">
      <c r="A672" s="9" t="s">
        <v>8</v>
      </c>
      <c r="B672" s="11">
        <f aca="true" t="shared" si="64" ref="B672:H672">SUM(B671+B656+B649+B627+B623+B619+B593+B572+B564+B549+B534+B512+B484+B454+B434+B404+B373+B359+B328+B318+B304+B293+B270+B260+B243+B232+B213+B184+B173+B152+B129+B71+B68+B63)</f>
        <v>17548670</v>
      </c>
      <c r="C672" s="11">
        <f t="shared" si="64"/>
        <v>1679300</v>
      </c>
      <c r="D672" s="11">
        <f t="shared" si="64"/>
        <v>10366695</v>
      </c>
      <c r="E672" s="11">
        <f t="shared" si="64"/>
        <v>26236065</v>
      </c>
      <c r="F672" s="11">
        <f t="shared" si="64"/>
        <v>1930497.3399999999</v>
      </c>
      <c r="G672" s="11">
        <f t="shared" si="64"/>
        <v>3613436.7199999997</v>
      </c>
      <c r="H672" s="11">
        <f t="shared" si="64"/>
        <v>1534171.52</v>
      </c>
      <c r="I672" s="11">
        <f>SUM(I671+I656+I649+I627+I623+I619+I593+I572+I564+I549+I534+I512+I484+I454+I434+I404+I373+I359+I328+I318+I304+I293+I270+I260+I243+I232+I213+I184+I173+I163+I152+I129+I71+I68+I63)</f>
        <v>1189398.03</v>
      </c>
      <c r="J672" s="11">
        <f>SUM(J671+J656+J649+J627+J623+J619+J593+J572+J564+J549+J534+J512+J484+J454+J434+J404+J373+J359+J328+J318+J304+J293+J270+J260+J243+J232+J213+J184+J173+J163+J152+J129+J71+J68+J63)</f>
        <v>896287.06</v>
      </c>
      <c r="K672" s="11">
        <f>SUM(K671+K656+K649+K627+K623+K619+K593+K572+K564+K549+K534+K512+K484+K454+K434+K404+K373+K359+K328+K318+K304+K293+K270+K260+K243+K232+K213+K184+K173+K163+K152+K129+K71+K68+K63)</f>
        <v>4336158.62</v>
      </c>
      <c r="L672" s="11">
        <f>SUM(F672+G672+H672+I672+J672+K672)</f>
        <v>13499949.29</v>
      </c>
      <c r="M672" s="11">
        <f>SUM(E672-L672)</f>
        <v>12736115.71</v>
      </c>
    </row>
    <row r="673" ht="21.75" thickTop="1"/>
  </sheetData>
  <sheetProtection/>
  <mergeCells count="263">
    <mergeCell ref="F444:K444"/>
    <mergeCell ref="L444:L445"/>
    <mergeCell ref="M444:M445"/>
    <mergeCell ref="A414:M414"/>
    <mergeCell ref="A415:M415"/>
    <mergeCell ref="A417:A418"/>
    <mergeCell ref="B417:B418"/>
    <mergeCell ref="C417:C418"/>
    <mergeCell ref="D417:D418"/>
    <mergeCell ref="F417:K417"/>
    <mergeCell ref="L417:L418"/>
    <mergeCell ref="C363:C364"/>
    <mergeCell ref="D363:D364"/>
    <mergeCell ref="E363:E364"/>
    <mergeCell ref="F363:K363"/>
    <mergeCell ref="L363:L364"/>
    <mergeCell ref="F390:K390"/>
    <mergeCell ref="L390:L391"/>
    <mergeCell ref="A165:M165"/>
    <mergeCell ref="A167:A168"/>
    <mergeCell ref="B167:B168"/>
    <mergeCell ref="C167:C168"/>
    <mergeCell ref="D167:D168"/>
    <mergeCell ref="E167:E168"/>
    <mergeCell ref="M167:M168"/>
    <mergeCell ref="E580:E581"/>
    <mergeCell ref="F580:K580"/>
    <mergeCell ref="L580:L581"/>
    <mergeCell ref="M580:M581"/>
    <mergeCell ref="A580:A581"/>
    <mergeCell ref="B580:B581"/>
    <mergeCell ref="C580:C581"/>
    <mergeCell ref="D580:D581"/>
    <mergeCell ref="M278:M279"/>
    <mergeCell ref="A305:M305"/>
    <mergeCell ref="A306:M306"/>
    <mergeCell ref="A307:A308"/>
    <mergeCell ref="B307:B308"/>
    <mergeCell ref="C307:C308"/>
    <mergeCell ref="D307:D308"/>
    <mergeCell ref="L278:L279"/>
    <mergeCell ref="M307:M308"/>
    <mergeCell ref="A579:M579"/>
    <mergeCell ref="M249:M250"/>
    <mergeCell ref="A276:M276"/>
    <mergeCell ref="A277:M277"/>
    <mergeCell ref="A278:A279"/>
    <mergeCell ref="B278:B279"/>
    <mergeCell ref="C278:C279"/>
    <mergeCell ref="D278:D279"/>
    <mergeCell ref="E278:E279"/>
    <mergeCell ref="F278:K278"/>
    <mergeCell ref="M390:M391"/>
    <mergeCell ref="E307:E308"/>
    <mergeCell ref="F307:K307"/>
    <mergeCell ref="L307:L308"/>
    <mergeCell ref="A360:M360"/>
    <mergeCell ref="A361:M361"/>
    <mergeCell ref="A363:A364"/>
    <mergeCell ref="B363:B364"/>
    <mergeCell ref="A249:A250"/>
    <mergeCell ref="B249:B250"/>
    <mergeCell ref="C249:C250"/>
    <mergeCell ref="D249:D250"/>
    <mergeCell ref="E249:E250"/>
    <mergeCell ref="F249:K249"/>
    <mergeCell ref="L249:L250"/>
    <mergeCell ref="L220:L221"/>
    <mergeCell ref="A387:M387"/>
    <mergeCell ref="A388:M388"/>
    <mergeCell ref="A390:A391"/>
    <mergeCell ref="B390:B391"/>
    <mergeCell ref="C390:C391"/>
    <mergeCell ref="D390:D391"/>
    <mergeCell ref="E390:E391"/>
    <mergeCell ref="C336:C337"/>
    <mergeCell ref="A577:M577"/>
    <mergeCell ref="A578:M578"/>
    <mergeCell ref="A219:M219"/>
    <mergeCell ref="A220:A221"/>
    <mergeCell ref="B220:B221"/>
    <mergeCell ref="C220:C221"/>
    <mergeCell ref="D220:D221"/>
    <mergeCell ref="E220:E221"/>
    <mergeCell ref="F220:K220"/>
    <mergeCell ref="F498:K498"/>
    <mergeCell ref="L498:L499"/>
    <mergeCell ref="E336:E337"/>
    <mergeCell ref="F336:K336"/>
    <mergeCell ref="L336:L337"/>
    <mergeCell ref="A496:M496"/>
    <mergeCell ref="M417:M418"/>
    <mergeCell ref="A441:M441"/>
    <mergeCell ref="A442:M442"/>
    <mergeCell ref="B498:B499"/>
    <mergeCell ref="E417:E418"/>
    <mergeCell ref="C498:C499"/>
    <mergeCell ref="D498:D499"/>
    <mergeCell ref="E498:E499"/>
    <mergeCell ref="A495:M495"/>
    <mergeCell ref="M336:M337"/>
    <mergeCell ref="A336:A337"/>
    <mergeCell ref="B336:B337"/>
    <mergeCell ref="A444:A445"/>
    <mergeCell ref="B444:B445"/>
    <mergeCell ref="D336:D337"/>
    <mergeCell ref="D525:D526"/>
    <mergeCell ref="A498:A499"/>
    <mergeCell ref="A191:M191"/>
    <mergeCell ref="A192:M192"/>
    <mergeCell ref="A334:M334"/>
    <mergeCell ref="A333:M333"/>
    <mergeCell ref="M220:M221"/>
    <mergeCell ref="C444:C445"/>
    <mergeCell ref="D444:D445"/>
    <mergeCell ref="E444:E445"/>
    <mergeCell ref="L85:L86"/>
    <mergeCell ref="E525:E526"/>
    <mergeCell ref="F525:K525"/>
    <mergeCell ref="L525:L526"/>
    <mergeCell ref="M525:M526"/>
    <mergeCell ref="A523:M523"/>
    <mergeCell ref="A522:M522"/>
    <mergeCell ref="A525:A526"/>
    <mergeCell ref="B525:B526"/>
    <mergeCell ref="C525:C526"/>
    <mergeCell ref="M4:M5"/>
    <mergeCell ref="M498:M499"/>
    <mergeCell ref="A82:M82"/>
    <mergeCell ref="A83:M83"/>
    <mergeCell ref="A85:A86"/>
    <mergeCell ref="B85:B86"/>
    <mergeCell ref="C85:C86"/>
    <mergeCell ref="D85:D86"/>
    <mergeCell ref="E85:E86"/>
    <mergeCell ref="A218:M218"/>
    <mergeCell ref="A4:A5"/>
    <mergeCell ref="B4:B5"/>
    <mergeCell ref="C4:C5"/>
    <mergeCell ref="D4:D5"/>
    <mergeCell ref="E4:E5"/>
    <mergeCell ref="F4:K4"/>
    <mergeCell ref="L4:L5"/>
    <mergeCell ref="A109:M109"/>
    <mergeCell ref="A110:M110"/>
    <mergeCell ref="A112:A113"/>
    <mergeCell ref="M138:M139"/>
    <mergeCell ref="E138:E139"/>
    <mergeCell ref="F138:K138"/>
    <mergeCell ref="M85:M86"/>
    <mergeCell ref="A55:M55"/>
    <mergeCell ref="A56:M56"/>
    <mergeCell ref="A20:A21"/>
    <mergeCell ref="A18:M18"/>
    <mergeCell ref="F85:K85"/>
    <mergeCell ref="A136:M136"/>
    <mergeCell ref="B112:B113"/>
    <mergeCell ref="C112:C113"/>
    <mergeCell ref="D112:D113"/>
    <mergeCell ref="E112:E113"/>
    <mergeCell ref="A58:A59"/>
    <mergeCell ref="B58:B59"/>
    <mergeCell ref="E58:E59"/>
    <mergeCell ref="E20:E21"/>
    <mergeCell ref="D20:D21"/>
    <mergeCell ref="C20:C21"/>
    <mergeCell ref="B20:B21"/>
    <mergeCell ref="M58:M59"/>
    <mergeCell ref="C58:C59"/>
    <mergeCell ref="L58:L59"/>
    <mergeCell ref="D58:D59"/>
    <mergeCell ref="M20:M21"/>
    <mergeCell ref="B194:B195"/>
    <mergeCell ref="F112:K112"/>
    <mergeCell ref="L112:L113"/>
    <mergeCell ref="A138:A139"/>
    <mergeCell ref="B138:B139"/>
    <mergeCell ref="C138:C139"/>
    <mergeCell ref="D138:D139"/>
    <mergeCell ref="F167:K167"/>
    <mergeCell ref="A164:M164"/>
    <mergeCell ref="M112:M113"/>
    <mergeCell ref="A137:M137"/>
    <mergeCell ref="A248:M248"/>
    <mergeCell ref="A247:M247"/>
    <mergeCell ref="L194:L195"/>
    <mergeCell ref="M194:M195"/>
    <mergeCell ref="C194:C195"/>
    <mergeCell ref="D194:D195"/>
    <mergeCell ref="E194:E195"/>
    <mergeCell ref="F194:K194"/>
    <mergeCell ref="A194:A195"/>
    <mergeCell ref="A550:M550"/>
    <mergeCell ref="A551:M551"/>
    <mergeCell ref="A553:A554"/>
    <mergeCell ref="B553:B554"/>
    <mergeCell ref="C553:C554"/>
    <mergeCell ref="D553:D554"/>
    <mergeCell ref="E553:E554"/>
    <mergeCell ref="F553:K553"/>
    <mergeCell ref="L553:L554"/>
    <mergeCell ref="M553:M554"/>
    <mergeCell ref="A604:M604"/>
    <mergeCell ref="A605:M605"/>
    <mergeCell ref="A606:M606"/>
    <mergeCell ref="A607:A608"/>
    <mergeCell ref="B607:B608"/>
    <mergeCell ref="C607:C608"/>
    <mergeCell ref="D607:D608"/>
    <mergeCell ref="E607:E608"/>
    <mergeCell ref="F607:K607"/>
    <mergeCell ref="L607:L608"/>
    <mergeCell ref="M607:M608"/>
    <mergeCell ref="A631:M631"/>
    <mergeCell ref="A632:M632"/>
    <mergeCell ref="A633:M633"/>
    <mergeCell ref="A634:A635"/>
    <mergeCell ref="F634:K634"/>
    <mergeCell ref="E634:E635"/>
    <mergeCell ref="A659:M659"/>
    <mergeCell ref="A661:A662"/>
    <mergeCell ref="B661:B662"/>
    <mergeCell ref="C661:C662"/>
    <mergeCell ref="D661:D662"/>
    <mergeCell ref="A1:M1"/>
    <mergeCell ref="A2:M2"/>
    <mergeCell ref="F661:K661"/>
    <mergeCell ref="L661:L662"/>
    <mergeCell ref="M661:M662"/>
    <mergeCell ref="L20:L21"/>
    <mergeCell ref="F20:K20"/>
    <mergeCell ref="L634:L635"/>
    <mergeCell ref="M634:M635"/>
    <mergeCell ref="M471:M472"/>
    <mergeCell ref="F58:K58"/>
    <mergeCell ref="L138:L139"/>
    <mergeCell ref="L167:L168"/>
    <mergeCell ref="M363:M364"/>
    <mergeCell ref="A28:M28"/>
    <mergeCell ref="E661:E662"/>
    <mergeCell ref="A17:M17"/>
    <mergeCell ref="A658:M658"/>
    <mergeCell ref="B634:B635"/>
    <mergeCell ref="C634:C635"/>
    <mergeCell ref="D634:D635"/>
    <mergeCell ref="M31:M32"/>
    <mergeCell ref="A468:M468"/>
    <mergeCell ref="A469:M469"/>
    <mergeCell ref="A471:A472"/>
    <mergeCell ref="B471:B472"/>
    <mergeCell ref="C471:C472"/>
    <mergeCell ref="D471:D472"/>
    <mergeCell ref="E471:E472"/>
    <mergeCell ref="F471:K471"/>
    <mergeCell ref="L471:L472"/>
    <mergeCell ref="A29:M29"/>
    <mergeCell ref="A31:A32"/>
    <mergeCell ref="B31:B32"/>
    <mergeCell ref="C31:C32"/>
    <mergeCell ref="D31:D32"/>
    <mergeCell ref="E31:E32"/>
    <mergeCell ref="F31:K31"/>
    <mergeCell ref="L31:L32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Phlangsorn</cp:lastModifiedBy>
  <cp:lastPrinted>2013-08-08T07:46:20Z</cp:lastPrinted>
  <dcterms:created xsi:type="dcterms:W3CDTF">2006-06-20T08:19:21Z</dcterms:created>
  <dcterms:modified xsi:type="dcterms:W3CDTF">2014-11-21T03:08:35Z</dcterms:modified>
  <cp:category/>
  <cp:version/>
  <cp:contentType/>
  <cp:contentStatus/>
</cp:coreProperties>
</file>